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pec" sheetId="2" state="visible" r:id="rId2"/>
    <sheet xmlns:r="http://schemas.openxmlformats.org/officeDocument/2006/relationships" name="Fit" sheetId="3" state="visible" r:id="rId3"/>
    <sheet xmlns:r="http://schemas.openxmlformats.org/officeDocument/2006/relationships" name="Acceptance" sheetId="4" state="visible" r:id="rId4"/>
    <sheet xmlns:r="http://schemas.openxmlformats.org/officeDocument/2006/relationships" name="Reconciliation" sheetId="5" state="visible" r:id="rId5"/>
    <sheet xmlns:r="http://schemas.openxmlformats.org/officeDocument/2006/relationships" name="Accuracy COS" sheetId="6" state="visible" r:id="rId6"/>
    <sheet xmlns:r="http://schemas.openxmlformats.org/officeDocument/2006/relationships" name="Accuracy American" sheetId="7" state="visible" r:id="rId7"/>
    <sheet xmlns:r="http://schemas.openxmlformats.org/officeDocument/2006/relationships" name="P scenarios" sheetId="8" state="visible" r:id="rId8"/>
    <sheet xmlns:r="http://schemas.openxmlformats.org/officeDocument/2006/relationships" name="Real world" sheetId="9" state="visible" r:id="rId9"/>
    <sheet xmlns:r="http://schemas.openxmlformats.org/officeDocument/2006/relationships" name="Chain HZX 7D" sheetId="10" state="visible" r:id="rId10"/>
    <sheet xmlns:r="http://schemas.openxmlformats.org/officeDocument/2006/relationships" name="Chain HZX 14D" sheetId="11" state="visible" r:id="rId11"/>
    <sheet xmlns:r="http://schemas.openxmlformats.org/officeDocument/2006/relationships" name="Chain HZX 30D" sheetId="12" state="visible" r:id="rId12"/>
    <sheet xmlns:r="http://schemas.openxmlformats.org/officeDocument/2006/relationships" name="Chain HZX 45D" sheetId="13" state="visible" r:id="rId13"/>
    <sheet xmlns:r="http://schemas.openxmlformats.org/officeDocument/2006/relationships" name="Chain HZY 30D" sheetId="14" state="visible" r:id="rId14"/>
    <sheet xmlns:r="http://schemas.openxmlformats.org/officeDocument/2006/relationships" name="Chain HZE 14D" sheetId="15" state="visible" r:id="rId15"/>
    <sheet xmlns:r="http://schemas.openxmlformats.org/officeDocument/2006/relationships" name="Chain HZE 30D" sheetId="16" state="visible" r:id="rId16"/>
    <sheet xmlns:r="http://schemas.openxmlformats.org/officeDocument/2006/relationships" name="Edge calculator" sheetId="17" state="visible" r:id="rId17"/>
    <sheet xmlns:r="http://schemas.openxmlformats.org/officeDocument/2006/relationships" name="Live chain" sheetId="18" state="visible" r:id="rId18"/>
    <sheet xmlns:r="http://schemas.openxmlformats.org/officeDocument/2006/relationships" name="Code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3"/>
    </font>
    <font>
      <b val="1"/>
      <color rgb="00FFFF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FFF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4" fillId="2" borderId="0" applyAlignment="1" pivotButton="0" quotePrefix="0" xfId="0">
      <alignment wrapText="1"/>
    </xf>
    <xf numFmtId="0" fontId="5" fillId="0" borderId="0" pivotButton="0" quotePrefix="0" xfId="0"/>
    <xf numFmtId="0" fontId="0" fillId="3" borderId="0" pivotButton="0" quotePrefix="0" xfId="0"/>
    <xf numFmtId="10" fontId="0" fillId="3" borderId="0" pivotButton="0" quotePrefix="0" xfId="0"/>
    <xf numFmtId="2" fontId="0" fillId="3" borderId="0" pivotButton="0" quotePrefix="0" xfId="0"/>
    <xf numFmtId="164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3" fontId="0" fillId="3" borderId="0" pivotButton="0" quotePrefix="0" xfId="0"/>
    <xf numFmtId="165" fontId="0" fillId="3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8" customWidth="1" min="1" max="1"/>
    <col width="120" customWidth="1" min="2" max="2"/>
  </cols>
  <sheetData>
    <row r="1">
      <c r="A1" s="1" t="inlineStr">
        <is>
          <t>Trading Verticals — Workbook V08</t>
        </is>
      </c>
    </row>
    <row r="3">
      <c r="A3" s="2" t="inlineStr">
        <is>
          <t>Workbook</t>
        </is>
      </c>
      <c r="B3" s="3" t="inlineStr">
        <is>
          <t>Trading Verticals — Workbook V08, companion to Model Spec V06 (frozen). House model TV-HS 1.4 (draft). V08 adds the two reader sheets, Live chain and Edge calculator, promised in Chapter 21 and Appendix A; every model value is unchanged from V06.</t>
        </is>
      </c>
    </row>
    <row r="4">
      <c r="A4" s="2" t="inlineStr">
        <is>
          <t>What this is</t>
        </is>
      </c>
      <c r="B4" s="3" t="inlineStr">
        <is>
          <t>Every number in the model specification, generated by the scripts on the Code sheet. Values are static: rerun the scripts to regenerate.</t>
        </is>
      </c>
    </row>
    <row r="5">
      <c r="A5" s="2" t="inlineStr">
        <is>
          <t>Model</t>
        </is>
      </c>
      <c r="B5" s="3" t="inlineStr">
        <is>
          <t>Bates (Heston stochastic variance plus Merton jumps) with scheduled event jumps and proportional dividends. One model produces the surface and all later marks.</t>
        </is>
      </c>
    </row>
    <row r="6">
      <c r="A6" s="2" t="inlineStr">
        <is>
          <t>Clock and units</t>
        </is>
      </c>
      <c r="B6" s="3" t="inlineStr">
        <is>
          <t>Calendar days ÷ 365. Prices per index point (HZX) or per share (HZY, HZE). Dollars = price × 100 per contract.</t>
        </is>
      </c>
    </row>
    <row r="7">
      <c r="A7" s="2" t="inlineStr">
        <is>
          <t>Greeks</t>
        </is>
      </c>
      <c r="B7" s="3" t="inlineStr">
        <is>
          <t>Model-state: delta and gamma hold the variance state fixed; theta is one calendar day from the state just after any event at today's close (spot held at S(1 - delta) after a dividend), so it never contains a dividend drop or an earnings jump; the event effect is reported separately; vega is per one point of same-expiry ATM IV.</t>
        </is>
      </c>
    </row>
    <row r="8">
      <c r="A8" s="2" t="inlineStr">
        <is>
          <t>Regenerate</t>
        </is>
      </c>
      <c r="B8" s="3" t="inlineStr">
        <is>
          <t>Python 3.13, numpy 2.5, scipy 1.18, openpyxl 3.1. Run: calib2.py, accept.py, recon.py, rwcheck.py, accuracy.py, chains.py, then build_spec.py and build_wb.py. The builders refuse to run unless every result file came from the current model code and passed (stop rule).</t>
        </is>
      </c>
    </row>
    <row r="9">
      <c r="A9" s="2" t="inlineStr">
        <is>
          <t>Model fingerprint</t>
        </is>
      </c>
      <c r="B9" s="3" t="inlineStr">
        <is>
          <t>5b423ba82dfdd12e92f252243c3ec9a3ac23b77bb6a3fc54e85c8c41e01814ce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4" t="inlineStr">
        <is>
          <t>Parameters (Q = pricing, P = real world)</t>
        </is>
      </c>
    </row>
    <row r="3">
      <c r="A3" s="5" t="inlineStr">
        <is>
          <t>Parameter</t>
        </is>
      </c>
      <c r="B3" s="5" t="inlineStr">
        <is>
          <t>HZX/HZY Q</t>
        </is>
      </c>
      <c r="C3" s="5" t="inlineStr">
        <is>
          <t>HZX/HZY P</t>
        </is>
      </c>
      <c r="D3" s="5" t="inlineStr">
        <is>
          <t>HZE Q</t>
        </is>
      </c>
      <c r="E3" s="5" t="inlineStr">
        <is>
          <t>HZE P</t>
        </is>
      </c>
    </row>
    <row r="4">
      <c r="A4" t="inlineStr">
        <is>
          <t>v0</t>
        </is>
      </c>
      <c r="B4" t="n">
        <v>0.01812764194250814</v>
      </c>
      <c r="C4" t="n">
        <v>0.01812764194250814</v>
      </c>
      <c r="D4" t="n">
        <v>0.07840000000000001</v>
      </c>
      <c r="E4" t="n">
        <v>0.07840000000000001</v>
      </c>
    </row>
    <row r="5">
      <c r="A5" t="inlineStr">
        <is>
          <t>kappa</t>
        </is>
      </c>
      <c r="B5" t="n">
        <v>5.999999999999999</v>
      </c>
      <c r="C5" t="n">
        <v>10</v>
      </c>
      <c r="D5" t="n">
        <v>3</v>
      </c>
      <c r="E5" t="n">
        <v>4</v>
      </c>
    </row>
    <row r="6">
      <c r="A6" t="inlineStr">
        <is>
          <t>theta</t>
        </is>
      </c>
      <c r="B6" t="n">
        <v>0.0544709731879839</v>
      </c>
      <c r="C6" t="n">
        <v>0.03268258391279034</v>
      </c>
      <c r="D6" t="n">
        <v>0.09</v>
      </c>
      <c r="E6" t="n">
        <v>0.0675</v>
      </c>
    </row>
    <row r="7">
      <c r="A7" t="inlineStr">
        <is>
          <t>xi</t>
        </is>
      </c>
      <c r="B7" t="n">
        <v>1.5</v>
      </c>
      <c r="C7" t="n">
        <v>1.5</v>
      </c>
      <c r="D7" t="n">
        <v>0.9</v>
      </c>
      <c r="E7" t="n">
        <v>0.9</v>
      </c>
    </row>
    <row r="8">
      <c r="A8" t="inlineStr">
        <is>
          <t>rho</t>
        </is>
      </c>
      <c r="B8" t="n">
        <v>-0.494404762211094</v>
      </c>
      <c r="C8" t="n">
        <v>-0.494404762211094</v>
      </c>
      <c r="D8" t="n">
        <v>-0.5</v>
      </c>
      <c r="E8" t="n">
        <v>-0.5</v>
      </c>
    </row>
    <row r="9">
      <c r="A9" t="inlineStr">
        <is>
          <t>lam</t>
        </is>
      </c>
      <c r="B9" t="n">
        <v>1.5</v>
      </c>
      <c r="C9" t="n">
        <v>1.5</v>
      </c>
      <c r="D9" t="n">
        <v>0.5</v>
      </c>
      <c r="E9" t="n">
        <v>0.5</v>
      </c>
    </row>
    <row r="10">
      <c r="A10" t="inlineStr">
        <is>
          <t>muJ</t>
        </is>
      </c>
      <c r="B10" t="n">
        <v>-0.05785852990925228</v>
      </c>
      <c r="C10" t="n">
        <v>-0.05785852990925228</v>
      </c>
      <c r="D10" t="n">
        <v>-0.05</v>
      </c>
      <c r="E10" t="n">
        <v>-0.05</v>
      </c>
    </row>
    <row r="11">
      <c r="A11" t="inlineStr">
        <is>
          <t>sJ</t>
        </is>
      </c>
      <c r="B11" t="n">
        <v>0.03055084487146872</v>
      </c>
      <c r="C11" t="n">
        <v>0.03055084487146872</v>
      </c>
      <c r="D11" t="n">
        <v>0.08</v>
      </c>
      <c r="E11" t="n">
        <v>0.08</v>
      </c>
    </row>
    <row r="12">
      <c r="A12" t="inlineStr">
        <is>
          <t>gamma (P equity premium coefficient)</t>
        </is>
      </c>
      <c r="B12" t="n">
        <v>0</v>
      </c>
      <c r="C12" t="n">
        <v>1.223893438374865</v>
      </c>
      <c r="D12" t="n">
        <v>0</v>
      </c>
      <c r="E12" t="n">
        <v>0.7407407407407407</v>
      </c>
    </row>
    <row r="14">
      <c r="A14" s="2" t="inlineStr">
        <is>
          <t>Rate r</t>
        </is>
      </c>
      <c r="B14" t="n">
        <v>0.04</v>
      </c>
    </row>
    <row r="15">
      <c r="A15" s="2" t="inlineStr">
        <is>
          <t>HZX dividend yield</t>
        </is>
      </c>
      <c r="B15" t="n">
        <v>0.015</v>
      </c>
    </row>
    <row r="16">
      <c r="A16" s="2" t="inlineStr">
        <is>
          <t>HZY proportional dividend</t>
        </is>
      </c>
      <c r="B16" t="n">
        <v>0.00375</v>
      </c>
    </row>
    <row r="17">
      <c r="A17" s="2" t="inlineStr">
        <is>
          <t>HZY ex-dates (days)</t>
        </is>
      </c>
      <c r="B17" t="inlineStr">
        <is>
          <t>25, 116, 207, 298; drop applied after the closes of days 24, 115, 206, 297</t>
        </is>
      </c>
    </row>
    <row r="18">
      <c r="A18" s="2" t="inlineStr">
        <is>
          <t>HZE earnings; jump s.d.</t>
        </is>
      </c>
      <c r="B18" t="inlineStr">
        <is>
          <t>after the close of day 10 (after the final exercise cutoff); 6%</t>
        </is>
      </c>
    </row>
    <row r="19">
      <c r="A19" s="2" t="inlineStr">
        <is>
          <t>Equity premium HZX/HZY; HZE (expected excess total return at theta^P)</t>
        </is>
      </c>
      <c r="B19" t="inlineStr">
        <is>
          <t>4%; 5%</t>
        </is>
      </c>
    </row>
    <row r="20">
      <c r="A20" s="2" t="inlineStr">
        <is>
          <t>P jump scale (base case)</t>
        </is>
      </c>
      <c r="B20" t="n">
        <v>1</v>
      </c>
    </row>
    <row r="21">
      <c r="A21" s="2" t="inlineStr">
        <is>
          <t>kappa^P HZX/HZY; HZE</t>
        </is>
      </c>
      <c r="B21" t="inlineStr">
        <is>
          <t>10.0; 4.0</t>
        </is>
      </c>
    </row>
    <row r="22">
      <c r="A22" s="2" t="inlineStr">
        <is>
          <t>Half-spread min; % of mid</t>
        </is>
      </c>
      <c r="B22" t="inlineStr">
        <is>
          <t>0.05; 0.25%</t>
        </is>
      </c>
    </row>
    <row r="23">
      <c r="A23" s="2" t="inlineStr">
        <is>
          <t>Tick</t>
        </is>
      </c>
      <c r="B23" t="n">
        <v>0.05</v>
      </c>
    </row>
    <row r="24">
      <c r="A24" s="2" t="inlineStr">
        <is>
          <t>Fee per contract each way ($)</t>
        </is>
      </c>
      <c r="B24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12" customWidth="1" min="4" max="4"/>
    <col width="12" customWidth="1" min="5" max="5"/>
    <col width="10" customWidth="1" min="6" max="6"/>
  </cols>
  <sheetData>
    <row r="1">
      <c r="A1" s="4" t="inlineStr">
        <is>
          <t>HZX model IV vs the TB-HS 3.0 starting target (vol points)</t>
        </is>
      </c>
    </row>
    <row r="3">
      <c r="A3" s="5" t="inlineStr">
        <is>
          <t>Days</t>
        </is>
      </c>
      <c r="B3" s="5" t="inlineStr">
        <is>
          <t>z (one-sigma moves)</t>
        </is>
      </c>
      <c r="C3" s="5" t="inlineStr">
        <is>
          <t>Strike</t>
        </is>
      </c>
      <c r="D3" s="5" t="inlineStr">
        <is>
          <t>Target IV %</t>
        </is>
      </c>
      <c r="E3" s="5" t="inlineStr">
        <is>
          <t>Model IV %</t>
        </is>
      </c>
      <c r="F3" s="5" t="inlineStr">
        <is>
          <t>Diff</t>
        </is>
      </c>
    </row>
    <row r="4">
      <c r="A4" t="n">
        <v>1</v>
      </c>
      <c r="B4" t="n">
        <v>-2.5</v>
      </c>
      <c r="C4" t="n">
        <v>4916</v>
      </c>
      <c r="D4" t="n">
        <v>20.837</v>
      </c>
      <c r="E4" t="n">
        <v>19.898</v>
      </c>
      <c r="F4" t="n">
        <v>-0.9389999999999999</v>
      </c>
    </row>
    <row r="5">
      <c r="A5" t="n">
        <v>1</v>
      </c>
      <c r="B5" t="n">
        <v>-2</v>
      </c>
      <c r="C5" t="n">
        <v>4932.75</v>
      </c>
      <c r="D5" t="n">
        <v>19.408</v>
      </c>
      <c r="E5" t="n">
        <v>18.088</v>
      </c>
      <c r="F5" t="n">
        <v>-1.321</v>
      </c>
    </row>
    <row r="6">
      <c r="A6" t="n">
        <v>1</v>
      </c>
      <c r="B6" t="n">
        <v>-1.5</v>
      </c>
      <c r="C6" t="n">
        <v>4949.56</v>
      </c>
      <c r="D6" t="n">
        <v>17.892</v>
      </c>
      <c r="E6" t="n">
        <v>16.646</v>
      </c>
      <c r="F6" t="n">
        <v>-1.246</v>
      </c>
    </row>
    <row r="7">
      <c r="A7" t="n">
        <v>1</v>
      </c>
      <c r="B7" t="n">
        <v>-1</v>
      </c>
      <c r="C7" t="n">
        <v>4966.43</v>
      </c>
      <c r="D7" t="n">
        <v>16.285</v>
      </c>
      <c r="E7" t="n">
        <v>15.532</v>
      </c>
      <c r="F7" t="n">
        <v>-0.754</v>
      </c>
    </row>
    <row r="8">
      <c r="A8" t="n">
        <v>1</v>
      </c>
      <c r="B8" t="n">
        <v>-0.5</v>
      </c>
      <c r="C8" t="n">
        <v>4983.36</v>
      </c>
      <c r="D8" t="n">
        <v>14.614</v>
      </c>
      <c r="E8" t="n">
        <v>14.654</v>
      </c>
      <c r="F8" t="n">
        <v>0.04</v>
      </c>
    </row>
    <row r="9">
      <c r="A9" t="n">
        <v>1</v>
      </c>
      <c r="B9" t="n">
        <v>0</v>
      </c>
      <c r="C9" t="n">
        <v>5000.34</v>
      </c>
      <c r="D9" t="n">
        <v>13</v>
      </c>
      <c r="E9" t="n">
        <v>13.935</v>
      </c>
      <c r="F9" t="n">
        <v>0.9350000000000001</v>
      </c>
    </row>
    <row r="10">
      <c r="A10" t="n">
        <v>1</v>
      </c>
      <c r="B10" t="n">
        <v>0.5</v>
      </c>
      <c r="C10" t="n">
        <v>5017.38</v>
      </c>
      <c r="D10" t="n">
        <v>11.796</v>
      </c>
      <c r="E10" t="n">
        <v>13.337</v>
      </c>
      <c r="F10" t="n">
        <v>1.541</v>
      </c>
    </row>
    <row r="11">
      <c r="A11" t="n">
        <v>1</v>
      </c>
      <c r="B11" t="n">
        <v>1</v>
      </c>
      <c r="C11" t="n">
        <v>5034.48</v>
      </c>
      <c r="D11" t="n">
        <v>11.389</v>
      </c>
      <c r="E11" t="n">
        <v>12.861</v>
      </c>
      <c r="F11" t="n">
        <v>1.472</v>
      </c>
    </row>
    <row r="12">
      <c r="A12" t="n">
        <v>1</v>
      </c>
      <c r="B12" t="n">
        <v>1.5</v>
      </c>
      <c r="C12" t="n">
        <v>5051.64</v>
      </c>
      <c r="D12" t="n">
        <v>11.628</v>
      </c>
      <c r="E12" t="n">
        <v>12.523</v>
      </c>
      <c r="F12" t="n">
        <v>0.894</v>
      </c>
    </row>
    <row r="13">
      <c r="A13" t="n">
        <v>7</v>
      </c>
      <c r="B13" t="n">
        <v>-2.5</v>
      </c>
      <c r="C13" t="n">
        <v>4757.47</v>
      </c>
      <c r="D13" t="n">
        <v>23.241</v>
      </c>
      <c r="E13" t="n">
        <v>23.012</v>
      </c>
      <c r="F13" t="n">
        <v>-0.229</v>
      </c>
    </row>
    <row r="14">
      <c r="A14" t="n">
        <v>7</v>
      </c>
      <c r="B14" t="n">
        <v>-2</v>
      </c>
      <c r="C14" t="n">
        <v>4805.48</v>
      </c>
      <c r="D14" t="n">
        <v>21.648</v>
      </c>
      <c r="E14" t="n">
        <v>21.473</v>
      </c>
      <c r="F14" t="n">
        <v>-0.175</v>
      </c>
    </row>
    <row r="15">
      <c r="A15" t="n">
        <v>7</v>
      </c>
      <c r="B15" t="n">
        <v>-1.5</v>
      </c>
      <c r="C15" t="n">
        <v>4853.97</v>
      </c>
      <c r="D15" t="n">
        <v>19.957</v>
      </c>
      <c r="E15" t="n">
        <v>19.829</v>
      </c>
      <c r="F15" t="n">
        <v>-0.128</v>
      </c>
    </row>
    <row r="16">
      <c r="A16" t="n">
        <v>7</v>
      </c>
      <c r="B16" t="n">
        <v>-1</v>
      </c>
      <c r="C16" t="n">
        <v>4902.95</v>
      </c>
      <c r="D16" t="n">
        <v>18.165</v>
      </c>
      <c r="E16" t="n">
        <v>18.093</v>
      </c>
      <c r="F16" t="n">
        <v>-0.07199999999999999</v>
      </c>
    </row>
    <row r="17">
      <c r="A17" t="n">
        <v>7</v>
      </c>
      <c r="B17" t="n">
        <v>-0.5</v>
      </c>
      <c r="C17" t="n">
        <v>4952.42</v>
      </c>
      <c r="D17" t="n">
        <v>16.3</v>
      </c>
      <c r="E17" t="n">
        <v>16.28</v>
      </c>
      <c r="F17" t="n">
        <v>-0.02</v>
      </c>
    </row>
    <row r="18">
      <c r="A18" t="n">
        <v>7</v>
      </c>
      <c r="B18" t="n">
        <v>0</v>
      </c>
      <c r="C18" t="n">
        <v>5002.4</v>
      </c>
      <c r="D18" t="n">
        <v>14.5</v>
      </c>
      <c r="E18" t="n">
        <v>14.469</v>
      </c>
      <c r="F18" t="n">
        <v>-0.031</v>
      </c>
    </row>
    <row r="19">
      <c r="A19" t="n">
        <v>7</v>
      </c>
      <c r="B19" t="n">
        <v>0.5</v>
      </c>
      <c r="C19" t="n">
        <v>5052.88</v>
      </c>
      <c r="D19" t="n">
        <v>13.157</v>
      </c>
      <c r="E19" t="n">
        <v>13.046</v>
      </c>
      <c r="F19" t="n">
        <v>-0.111</v>
      </c>
    </row>
    <row r="20">
      <c r="A20" t="n">
        <v>7</v>
      </c>
      <c r="B20" t="n">
        <v>1</v>
      </c>
      <c r="C20" t="n">
        <v>5103.86</v>
      </c>
      <c r="D20" t="n">
        <v>12.703</v>
      </c>
      <c r="E20" t="n">
        <v>12.557</v>
      </c>
      <c r="F20" t="n">
        <v>-0.145</v>
      </c>
    </row>
    <row r="21">
      <c r="A21" t="n">
        <v>7</v>
      </c>
      <c r="B21" t="n">
        <v>1.5</v>
      </c>
      <c r="C21" t="n">
        <v>5155.36</v>
      </c>
      <c r="D21" t="n">
        <v>12.97</v>
      </c>
      <c r="E21" t="n">
        <v>12.751</v>
      </c>
      <c r="F21" t="n">
        <v>-0.219</v>
      </c>
    </row>
    <row r="22">
      <c r="A22" t="n">
        <v>14</v>
      </c>
      <c r="B22" t="n">
        <v>-2.5</v>
      </c>
      <c r="C22" t="n">
        <v>4650.4</v>
      </c>
      <c r="D22" t="n">
        <v>24.042</v>
      </c>
      <c r="E22" t="n">
        <v>23.558</v>
      </c>
      <c r="F22" t="n">
        <v>-0.484</v>
      </c>
    </row>
    <row r="23">
      <c r="A23" t="n">
        <v>14</v>
      </c>
      <c r="B23" t="n">
        <v>-2</v>
      </c>
      <c r="C23" t="n">
        <v>4719.22</v>
      </c>
      <c r="D23" t="n">
        <v>22.394</v>
      </c>
      <c r="E23" t="n">
        <v>22.258</v>
      </c>
      <c r="F23" t="n">
        <v>-0.137</v>
      </c>
    </row>
    <row r="24">
      <c r="A24" t="n">
        <v>14</v>
      </c>
      <c r="B24" t="n">
        <v>-1.5</v>
      </c>
      <c r="C24" t="n">
        <v>4789.05</v>
      </c>
      <c r="D24" t="n">
        <v>20.645</v>
      </c>
      <c r="E24" t="n">
        <v>20.771</v>
      </c>
      <c r="F24" t="n">
        <v>0.127</v>
      </c>
    </row>
    <row r="25">
      <c r="A25" t="n">
        <v>14</v>
      </c>
      <c r="B25" t="n">
        <v>-1</v>
      </c>
      <c r="C25" t="n">
        <v>4859.91</v>
      </c>
      <c r="D25" t="n">
        <v>18.791</v>
      </c>
      <c r="E25" t="n">
        <v>19.047</v>
      </c>
      <c r="F25" t="n">
        <v>0.256</v>
      </c>
    </row>
    <row r="26">
      <c r="A26" t="n">
        <v>14</v>
      </c>
      <c r="B26" t="n">
        <v>-0.5</v>
      </c>
      <c r="C26" t="n">
        <v>4931.82</v>
      </c>
      <c r="D26" t="n">
        <v>16.862</v>
      </c>
      <c r="E26" t="n">
        <v>17.06</v>
      </c>
      <c r="F26" t="n">
        <v>0.198</v>
      </c>
    </row>
    <row r="27">
      <c r="A27" t="n">
        <v>14</v>
      </c>
      <c r="B27" t="n">
        <v>0</v>
      </c>
      <c r="C27" t="n">
        <v>5004.8</v>
      </c>
      <c r="D27" t="n">
        <v>15</v>
      </c>
      <c r="E27" t="n">
        <v>14.916</v>
      </c>
      <c r="F27" t="n">
        <v>-0.08400000000000001</v>
      </c>
    </row>
    <row r="28">
      <c r="A28" t="n">
        <v>14</v>
      </c>
      <c r="B28" t="n">
        <v>0.5</v>
      </c>
      <c r="C28" t="n">
        <v>5078.85</v>
      </c>
      <c r="D28" t="n">
        <v>13.611</v>
      </c>
      <c r="E28" t="n">
        <v>13.257</v>
      </c>
      <c r="F28" t="n">
        <v>-0.353</v>
      </c>
    </row>
    <row r="29">
      <c r="A29" t="n">
        <v>14</v>
      </c>
      <c r="B29" t="n">
        <v>1</v>
      </c>
      <c r="C29" t="n">
        <v>5154</v>
      </c>
      <c r="D29" t="n">
        <v>13.141</v>
      </c>
      <c r="E29" t="n">
        <v>12.945</v>
      </c>
      <c r="F29" t="n">
        <v>-0.196</v>
      </c>
    </row>
    <row r="30">
      <c r="A30" t="n">
        <v>14</v>
      </c>
      <c r="B30" t="n">
        <v>1.5</v>
      </c>
      <c r="C30" t="n">
        <v>5230.27</v>
      </c>
      <c r="D30" t="n">
        <v>13.417</v>
      </c>
      <c r="E30" t="n">
        <v>13.448</v>
      </c>
      <c r="F30" t="n">
        <v>0.031</v>
      </c>
    </row>
    <row r="31">
      <c r="A31" t="n">
        <v>21</v>
      </c>
      <c r="B31" t="n">
        <v>-2.5</v>
      </c>
      <c r="C31" t="n">
        <v>4562.77</v>
      </c>
      <c r="D31" t="n">
        <v>24.844</v>
      </c>
      <c r="E31" t="n">
        <v>24.13</v>
      </c>
      <c r="F31" t="n">
        <v>-0.714</v>
      </c>
    </row>
    <row r="32">
      <c r="A32" t="n">
        <v>21</v>
      </c>
      <c r="B32" t="n">
        <v>-2</v>
      </c>
      <c r="C32" t="n">
        <v>4648.38</v>
      </c>
      <c r="D32" t="n">
        <v>23.141</v>
      </c>
      <c r="E32" t="n">
        <v>22.775</v>
      </c>
      <c r="F32" t="n">
        <v>-0.366</v>
      </c>
    </row>
    <row r="33">
      <c r="A33" t="n">
        <v>21</v>
      </c>
      <c r="B33" t="n">
        <v>-1.5</v>
      </c>
      <c r="C33" t="n">
        <v>4735.6</v>
      </c>
      <c r="D33" t="n">
        <v>21.333</v>
      </c>
      <c r="E33" t="n">
        <v>21.29</v>
      </c>
      <c r="F33" t="n">
        <v>-0.043</v>
      </c>
    </row>
    <row r="34">
      <c r="A34" t="n">
        <v>21</v>
      </c>
      <c r="B34" t="n">
        <v>-1</v>
      </c>
      <c r="C34" t="n">
        <v>4824.45</v>
      </c>
      <c r="D34" t="n">
        <v>19.417</v>
      </c>
      <c r="E34" t="n">
        <v>19.589</v>
      </c>
      <c r="F34" t="n">
        <v>0.172</v>
      </c>
    </row>
    <row r="35">
      <c r="A35" t="n">
        <v>21</v>
      </c>
      <c r="B35" t="n">
        <v>-0.5</v>
      </c>
      <c r="C35" t="n">
        <v>4914.98</v>
      </c>
      <c r="D35" t="n">
        <v>17.424</v>
      </c>
      <c r="E35" t="n">
        <v>17.59</v>
      </c>
      <c r="F35" t="n">
        <v>0.165</v>
      </c>
    </row>
    <row r="36">
      <c r="A36" t="n">
        <v>21</v>
      </c>
      <c r="B36" t="n">
        <v>0</v>
      </c>
      <c r="C36" t="n">
        <v>5007.2</v>
      </c>
      <c r="D36" t="n">
        <v>15.5</v>
      </c>
      <c r="E36" t="n">
        <v>15.358</v>
      </c>
      <c r="F36" t="n">
        <v>-0.142</v>
      </c>
    </row>
    <row r="37">
      <c r="A37" t="n">
        <v>21</v>
      </c>
      <c r="B37" t="n">
        <v>0.5</v>
      </c>
      <c r="C37" t="n">
        <v>5101.15</v>
      </c>
      <c r="D37" t="n">
        <v>14.065</v>
      </c>
      <c r="E37" t="n">
        <v>13.601</v>
      </c>
      <c r="F37" t="n">
        <v>-0.463</v>
      </c>
    </row>
    <row r="38">
      <c r="A38" t="n">
        <v>21</v>
      </c>
      <c r="B38" t="n">
        <v>1</v>
      </c>
      <c r="C38" t="n">
        <v>5196.86</v>
      </c>
      <c r="D38" t="n">
        <v>13.579</v>
      </c>
      <c r="E38" t="n">
        <v>13.357</v>
      </c>
      <c r="F38" t="n">
        <v>-0.221</v>
      </c>
    </row>
    <row r="39">
      <c r="A39" t="n">
        <v>21</v>
      </c>
      <c r="B39" t="n">
        <v>1.5</v>
      </c>
      <c r="C39" t="n">
        <v>5294.37</v>
      </c>
      <c r="D39" t="n">
        <v>13.864</v>
      </c>
      <c r="E39" t="n">
        <v>14.011</v>
      </c>
      <c r="F39" t="n">
        <v>0.147</v>
      </c>
    </row>
    <row r="40">
      <c r="A40" t="n">
        <v>30</v>
      </c>
      <c r="B40" t="n">
        <v>-2.5</v>
      </c>
      <c r="C40" t="n">
        <v>4467.44</v>
      </c>
      <c r="D40" t="n">
        <v>25.645</v>
      </c>
      <c r="E40" t="n">
        <v>24.878</v>
      </c>
      <c r="F40" t="n">
        <v>-0.767</v>
      </c>
    </row>
    <row r="41">
      <c r="A41" t="n">
        <v>30</v>
      </c>
      <c r="B41" t="n">
        <v>-2</v>
      </c>
      <c r="C41" t="n">
        <v>4571.09</v>
      </c>
      <c r="D41" t="n">
        <v>23.887</v>
      </c>
      <c r="E41" t="n">
        <v>23.373</v>
      </c>
      <c r="F41" t="n">
        <v>-0.514</v>
      </c>
    </row>
    <row r="42">
      <c r="A42" t="n">
        <v>30</v>
      </c>
      <c r="B42" t="n">
        <v>-1.5</v>
      </c>
      <c r="C42" t="n">
        <v>4677.14</v>
      </c>
      <c r="D42" t="n">
        <v>22.021</v>
      </c>
      <c r="E42" t="n">
        <v>21.788</v>
      </c>
      <c r="F42" t="n">
        <v>-0.233</v>
      </c>
    </row>
    <row r="43">
      <c r="A43" t="n">
        <v>30</v>
      </c>
      <c r="B43" t="n">
        <v>-1</v>
      </c>
      <c r="C43" t="n">
        <v>4785.65</v>
      </c>
      <c r="D43" t="n">
        <v>20.044</v>
      </c>
      <c r="E43" t="n">
        <v>20.064</v>
      </c>
      <c r="F43" t="n">
        <v>0.02</v>
      </c>
    </row>
    <row r="44">
      <c r="A44" t="n">
        <v>30</v>
      </c>
      <c r="B44" t="n">
        <v>-0.5</v>
      </c>
      <c r="C44" t="n">
        <v>4896.68</v>
      </c>
      <c r="D44" t="n">
        <v>17.986</v>
      </c>
      <c r="E44" t="n">
        <v>18.096</v>
      </c>
      <c r="F44" t="n">
        <v>0.11</v>
      </c>
    </row>
    <row r="45">
      <c r="A45" t="n">
        <v>30</v>
      </c>
      <c r="B45" t="n">
        <v>0</v>
      </c>
      <c r="C45" t="n">
        <v>5010.28</v>
      </c>
      <c r="D45" t="n">
        <v>16</v>
      </c>
      <c r="E45" t="n">
        <v>15.881</v>
      </c>
      <c r="F45" t="n">
        <v>-0.119</v>
      </c>
    </row>
    <row r="46">
      <c r="A46" t="n">
        <v>30</v>
      </c>
      <c r="B46" t="n">
        <v>0.5</v>
      </c>
      <c r="C46" t="n">
        <v>5126.52</v>
      </c>
      <c r="D46" t="n">
        <v>14.518</v>
      </c>
      <c r="E46" t="n">
        <v>14.079</v>
      </c>
      <c r="F46" t="n">
        <v>-0.439</v>
      </c>
    </row>
    <row r="47">
      <c r="A47" t="n">
        <v>30</v>
      </c>
      <c r="B47" t="n">
        <v>1</v>
      </c>
      <c r="C47" t="n">
        <v>5245.46</v>
      </c>
      <c r="D47" t="n">
        <v>14.017</v>
      </c>
      <c r="E47" t="n">
        <v>13.842</v>
      </c>
      <c r="F47" t="n">
        <v>-0.175</v>
      </c>
    </row>
    <row r="48">
      <c r="A48" t="n">
        <v>30</v>
      </c>
      <c r="B48" t="n">
        <v>1.5</v>
      </c>
      <c r="C48" t="n">
        <v>5367.16</v>
      </c>
      <c r="D48" t="n">
        <v>14.312</v>
      </c>
      <c r="E48" t="n">
        <v>14.583</v>
      </c>
      <c r="F48" t="n">
        <v>0.272</v>
      </c>
    </row>
    <row r="49">
      <c r="A49" t="n">
        <v>45</v>
      </c>
      <c r="B49" t="n">
        <v>-2.5</v>
      </c>
      <c r="C49" t="n">
        <v>4339.16</v>
      </c>
      <c r="D49" t="n">
        <v>26.447</v>
      </c>
      <c r="E49" t="n">
        <v>25.885</v>
      </c>
      <c r="F49" t="n">
        <v>-0.5620000000000001</v>
      </c>
    </row>
    <row r="50">
      <c r="A50" t="n">
        <v>45</v>
      </c>
      <c r="B50" t="n">
        <v>-2</v>
      </c>
      <c r="C50" t="n">
        <v>4466.7</v>
      </c>
      <c r="D50" t="n">
        <v>24.634</v>
      </c>
      <c r="E50" t="n">
        <v>24.208</v>
      </c>
      <c r="F50" t="n">
        <v>-0.425</v>
      </c>
    </row>
    <row r="51">
      <c r="A51" t="n">
        <v>45</v>
      </c>
      <c r="B51" t="n">
        <v>-1.5</v>
      </c>
      <c r="C51" t="n">
        <v>4597.98</v>
      </c>
      <c r="D51" t="n">
        <v>22.709</v>
      </c>
      <c r="E51" t="n">
        <v>22.463</v>
      </c>
      <c r="F51" t="n">
        <v>-0.246</v>
      </c>
    </row>
    <row r="52">
      <c r="A52" t="n">
        <v>45</v>
      </c>
      <c r="B52" t="n">
        <v>-1</v>
      </c>
      <c r="C52" t="n">
        <v>4733.12</v>
      </c>
      <c r="D52" t="n">
        <v>20.67</v>
      </c>
      <c r="E52" t="n">
        <v>20.65</v>
      </c>
      <c r="F52" t="n">
        <v>-0.02</v>
      </c>
    </row>
    <row r="53">
      <c r="A53" t="n">
        <v>45</v>
      </c>
      <c r="B53" t="n">
        <v>-0.5</v>
      </c>
      <c r="C53" t="n">
        <v>4872.23</v>
      </c>
      <c r="D53" t="n">
        <v>18.548</v>
      </c>
      <c r="E53" t="n">
        <v>18.718</v>
      </c>
      <c r="F53" t="n">
        <v>0.17</v>
      </c>
    </row>
    <row r="54">
      <c r="A54" t="n">
        <v>45</v>
      </c>
      <c r="B54" t="n">
        <v>0</v>
      </c>
      <c r="C54" t="n">
        <v>5015.43</v>
      </c>
      <c r="D54" t="n">
        <v>16.5</v>
      </c>
      <c r="E54" t="n">
        <v>16.616</v>
      </c>
      <c r="F54" t="n">
        <v>0.116</v>
      </c>
    </row>
    <row r="55">
      <c r="A55" t="n">
        <v>45</v>
      </c>
      <c r="B55" t="n">
        <v>0.5</v>
      </c>
      <c r="C55" t="n">
        <v>5162.85</v>
      </c>
      <c r="D55" t="n">
        <v>14.972</v>
      </c>
      <c r="E55" t="n">
        <v>14.836</v>
      </c>
      <c r="F55" t="n">
        <v>-0.136</v>
      </c>
    </row>
    <row r="56">
      <c r="A56" t="n">
        <v>45</v>
      </c>
      <c r="B56" t="n">
        <v>1</v>
      </c>
      <c r="C56" t="n">
        <v>5314.59</v>
      </c>
      <c r="D56" t="n">
        <v>14.455</v>
      </c>
      <c r="E56" t="n">
        <v>14.527</v>
      </c>
      <c r="F56" t="n">
        <v>0.07199999999999999</v>
      </c>
    </row>
    <row r="57">
      <c r="A57" t="n">
        <v>45</v>
      </c>
      <c r="B57" t="n">
        <v>1.5</v>
      </c>
      <c r="C57" t="n">
        <v>5470.79</v>
      </c>
      <c r="D57" t="n">
        <v>14.759</v>
      </c>
      <c r="E57" t="n">
        <v>15.285</v>
      </c>
      <c r="F57" t="n">
        <v>0.526</v>
      </c>
    </row>
    <row r="58">
      <c r="A58" t="n">
        <v>60</v>
      </c>
      <c r="B58" t="n">
        <v>-2.5</v>
      </c>
      <c r="C58" t="n">
        <v>4225.91</v>
      </c>
      <c r="D58" t="n">
        <v>27.248</v>
      </c>
      <c r="E58" t="n">
        <v>26.739</v>
      </c>
      <c r="F58" t="n">
        <v>-0.509</v>
      </c>
    </row>
    <row r="59">
      <c r="A59" t="n">
        <v>60</v>
      </c>
      <c r="B59" t="n">
        <v>-2</v>
      </c>
      <c r="C59" t="n">
        <v>4374.08</v>
      </c>
      <c r="D59" t="n">
        <v>25.38</v>
      </c>
      <c r="E59" t="n">
        <v>24.947</v>
      </c>
      <c r="F59" t="n">
        <v>-0.433</v>
      </c>
    </row>
    <row r="60">
      <c r="A60" t="n">
        <v>60</v>
      </c>
      <c r="B60" t="n">
        <v>-1.5</v>
      </c>
      <c r="C60" t="n">
        <v>4527.45</v>
      </c>
      <c r="D60" t="n">
        <v>23.397</v>
      </c>
      <c r="E60" t="n">
        <v>23.09</v>
      </c>
      <c r="F60" t="n">
        <v>-0.308</v>
      </c>
    </row>
    <row r="61">
      <c r="A61" t="n">
        <v>60</v>
      </c>
      <c r="B61" t="n">
        <v>-1</v>
      </c>
      <c r="C61" t="n">
        <v>4686.2</v>
      </c>
      <c r="D61" t="n">
        <v>21.296</v>
      </c>
      <c r="E61" t="n">
        <v>21.182</v>
      </c>
      <c r="F61" t="n">
        <v>-0.114</v>
      </c>
    </row>
    <row r="62">
      <c r="A62" t="n">
        <v>60</v>
      </c>
      <c r="B62" t="n">
        <v>-0.5</v>
      </c>
      <c r="C62" t="n">
        <v>4850.52</v>
      </c>
      <c r="D62" t="n">
        <v>19.11</v>
      </c>
      <c r="E62" t="n">
        <v>19.231</v>
      </c>
      <c r="F62" t="n">
        <v>0.12</v>
      </c>
    </row>
    <row r="63">
      <c r="A63" t="n">
        <v>60</v>
      </c>
      <c r="B63" t="n">
        <v>0</v>
      </c>
      <c r="C63" t="n">
        <v>5020.59</v>
      </c>
      <c r="D63" t="n">
        <v>17</v>
      </c>
      <c r="E63" t="n">
        <v>17.21</v>
      </c>
      <c r="F63" t="n">
        <v>0.21</v>
      </c>
    </row>
    <row r="64">
      <c r="A64" t="n">
        <v>60</v>
      </c>
      <c r="B64" t="n">
        <v>0.5</v>
      </c>
      <c r="C64" t="n">
        <v>5196.63</v>
      </c>
      <c r="D64" t="n">
        <v>15.426</v>
      </c>
      <c r="E64" t="n">
        <v>15.48</v>
      </c>
      <c r="F64" t="n">
        <v>0.054</v>
      </c>
    </row>
    <row r="65">
      <c r="A65" t="n">
        <v>60</v>
      </c>
      <c r="B65" t="n">
        <v>1</v>
      </c>
      <c r="C65" t="n">
        <v>5378.84</v>
      </c>
      <c r="D65" t="n">
        <v>14.893</v>
      </c>
      <c r="E65" t="n">
        <v>15.104</v>
      </c>
      <c r="F65" t="n">
        <v>0.211</v>
      </c>
    </row>
    <row r="66">
      <c r="A66" t="n">
        <v>60</v>
      </c>
      <c r="B66" t="n">
        <v>1.5</v>
      </c>
      <c r="C66" t="n">
        <v>5567.44</v>
      </c>
      <c r="D66" t="n">
        <v>15.206</v>
      </c>
      <c r="E66" t="n">
        <v>15.838</v>
      </c>
      <c r="F66" t="n">
        <v>0.632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4" t="inlineStr">
        <is>
          <t>Acceptance check (band: ATM ±0.25, one-sigma RR ±0.50 vol points, every day 7–60; pillars shown)</t>
        </is>
      </c>
    </row>
    <row r="3">
      <c r="A3" s="5" t="inlineStr">
        <is>
          <t>days</t>
        </is>
      </c>
      <c r="B3" s="5" t="inlineStr">
        <is>
          <t>atm_model</t>
        </is>
      </c>
      <c r="C3" s="5" t="inlineStr">
        <is>
          <t>atm_target</t>
        </is>
      </c>
      <c r="D3" s="5" t="inlineStr">
        <is>
          <t>atm_diff</t>
        </is>
      </c>
      <c r="E3" s="5" t="inlineStr">
        <is>
          <t>rr_model</t>
        </is>
      </c>
      <c r="F3" s="5" t="inlineStr">
        <is>
          <t>rr_target</t>
        </is>
      </c>
      <c r="G3" s="5" t="inlineStr">
        <is>
          <t>rr_diff</t>
        </is>
      </c>
      <c r="H3" s="5" t="inlineStr">
        <is>
          <t>banded</t>
        </is>
      </c>
      <c r="I3" s="5" t="inlineStr">
        <is>
          <t>passed</t>
        </is>
      </c>
    </row>
    <row r="4">
      <c r="A4" t="n">
        <v>1</v>
      </c>
      <c r="B4" t="n">
        <v>13.93454</v>
      </c>
      <c r="C4" t="n">
        <v>13</v>
      </c>
      <c r="D4" t="n">
        <v>0.93454</v>
      </c>
      <c r="E4" t="n">
        <v>2.67121</v>
      </c>
      <c r="F4" t="n">
        <v>4.89668</v>
      </c>
      <c r="G4" t="n">
        <v>-2.22547</v>
      </c>
      <c r="H4" t="b">
        <v>0</v>
      </c>
      <c r="I4" t="inlineStr">
        <is>
          <t>reported only</t>
        </is>
      </c>
    </row>
    <row r="5">
      <c r="A5" t="n">
        <v>7</v>
      </c>
      <c r="B5" t="n">
        <v>14.46851</v>
      </c>
      <c r="C5" t="n">
        <v>14.5</v>
      </c>
      <c r="D5" t="n">
        <v>-0.03149</v>
      </c>
      <c r="E5" t="n">
        <v>5.53546</v>
      </c>
      <c r="F5" t="n">
        <v>5.46169</v>
      </c>
      <c r="G5" t="n">
        <v>0.07377</v>
      </c>
      <c r="H5" t="b">
        <v>1</v>
      </c>
      <c r="I5" t="inlineStr">
        <is>
          <t>pass</t>
        </is>
      </c>
    </row>
    <row r="6">
      <c r="A6" t="n">
        <v>14</v>
      </c>
      <c r="B6" t="n">
        <v>14.9165</v>
      </c>
      <c r="C6" t="n">
        <v>15</v>
      </c>
      <c r="D6" t="n">
        <v>-0.0835</v>
      </c>
      <c r="E6" t="n">
        <v>6.10208</v>
      </c>
      <c r="F6" t="n">
        <v>5.65002</v>
      </c>
      <c r="G6" t="n">
        <v>0.45206</v>
      </c>
      <c r="H6" t="b">
        <v>1</v>
      </c>
      <c r="I6" t="inlineStr">
        <is>
          <t>pass</t>
        </is>
      </c>
    </row>
    <row r="7">
      <c r="A7" t="n">
        <v>21</v>
      </c>
      <c r="B7" t="n">
        <v>15.35833</v>
      </c>
      <c r="C7" t="n">
        <v>15.5</v>
      </c>
      <c r="D7" t="n">
        <v>-0.14167</v>
      </c>
      <c r="E7" t="n">
        <v>6.23144</v>
      </c>
      <c r="F7" t="n">
        <v>5.83835</v>
      </c>
      <c r="G7" t="n">
        <v>0.39309</v>
      </c>
      <c r="H7" t="b">
        <v>1</v>
      </c>
      <c r="I7" t="inlineStr">
        <is>
          <t>pass</t>
        </is>
      </c>
    </row>
    <row r="8">
      <c r="A8" t="n">
        <v>30</v>
      </c>
      <c r="B8" t="n">
        <v>15.88079</v>
      </c>
      <c r="C8" t="n">
        <v>16</v>
      </c>
      <c r="D8" t="n">
        <v>-0.11921</v>
      </c>
      <c r="E8" t="n">
        <v>6.2217</v>
      </c>
      <c r="F8" t="n">
        <v>6.02669</v>
      </c>
      <c r="G8" t="n">
        <v>0.19502</v>
      </c>
      <c r="H8" t="b">
        <v>1</v>
      </c>
      <c r="I8" t="inlineStr">
        <is>
          <t>pass</t>
        </is>
      </c>
    </row>
    <row r="9">
      <c r="A9" t="n">
        <v>45</v>
      </c>
      <c r="B9" t="n">
        <v>16.61611</v>
      </c>
      <c r="C9" t="n">
        <v>16.5</v>
      </c>
      <c r="D9" t="n">
        <v>0.11611</v>
      </c>
      <c r="E9" t="n">
        <v>6.1228</v>
      </c>
      <c r="F9" t="n">
        <v>6.21502</v>
      </c>
      <c r="G9" t="n">
        <v>-0.09222</v>
      </c>
      <c r="H9" t="b">
        <v>1</v>
      </c>
      <c r="I9" t="inlineStr">
        <is>
          <t>pass</t>
        </is>
      </c>
    </row>
    <row r="10">
      <c r="A10" t="n">
        <v>60</v>
      </c>
      <c r="B10" t="n">
        <v>17.21016</v>
      </c>
      <c r="C10" t="n">
        <v>17</v>
      </c>
      <c r="D10" t="n">
        <v>0.21016</v>
      </c>
      <c r="E10" t="n">
        <v>6.07873</v>
      </c>
      <c r="F10" t="n">
        <v>6.40335</v>
      </c>
      <c r="G10" t="n">
        <v>-0.32463</v>
      </c>
      <c r="H10" t="b">
        <v>1</v>
      </c>
      <c r="I10" t="inlineStr">
        <is>
          <t>pass</t>
        </is>
      </c>
    </row>
    <row r="12">
      <c r="A12" t="inlineStr">
        <is>
          <t>Every whole day 7–60 checked: worst ATM diff 0.210, worst RR diff 0.453 vol points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4" t="inlineStr">
        <is>
          <t>Risk-neutral reconciliation tests (negative controls must fail)</t>
        </is>
      </c>
    </row>
    <row r="3">
      <c r="A3" s="5" t="inlineStr">
        <is>
          <t>test</t>
        </is>
      </c>
      <c r="B3" s="5" t="inlineStr">
        <is>
          <t>today</t>
        </is>
      </c>
      <c r="C3" s="5" t="inlineStr">
        <is>
          <t>mean_mark</t>
        </is>
      </c>
      <c r="D3" s="5" t="inlineStr">
        <is>
          <t>se</t>
        </is>
      </c>
      <c r="E3" s="5" t="inlineStr">
        <is>
          <t>diff</t>
        </is>
      </c>
      <c r="F3" s="5" t="inlineStr">
        <is>
          <t>tol</t>
        </is>
      </c>
      <c r="G3" s="5" t="inlineStr">
        <is>
          <t>passed</t>
        </is>
      </c>
      <c r="H3" s="5" t="inlineStr">
        <is>
          <t>role</t>
        </is>
      </c>
    </row>
    <row r="4">
      <c r="A4" t="inlineStr">
        <is>
          <t>A 30D put spread 4800/4750 (short 4800)</t>
        </is>
      </c>
      <c r="B4" t="n">
        <v>-7.31556</v>
      </c>
      <c r="C4" t="n">
        <v>-7.30211</v>
      </c>
      <c r="D4" t="n">
        <v>0.01628</v>
      </c>
      <c r="E4" t="n">
        <v>0.01345</v>
      </c>
      <c r="F4" t="n">
        <v>0.06347</v>
      </c>
      <c r="G4" t="inlineStr">
        <is>
          <t>pass</t>
        </is>
      </c>
      <c r="H4" t="inlineStr">
        <is>
          <t>test</t>
        </is>
      </c>
    </row>
    <row r="5">
      <c r="A5" t="inlineStr">
        <is>
          <t>A 30D ATM call 5000</t>
        </is>
      </c>
      <c r="B5" t="n">
        <v>96.96173</v>
      </c>
      <c r="C5" t="n">
        <v>96.96383</v>
      </c>
      <c r="D5" t="n">
        <v>0.10605</v>
      </c>
      <c r="E5" t="n">
        <v>0.00211</v>
      </c>
      <c r="F5" t="n">
        <v>0.51209</v>
      </c>
      <c r="G5" t="inlineStr">
        <is>
          <t>pass</t>
        </is>
      </c>
      <c r="H5" t="inlineStr">
        <is>
          <t>test</t>
        </is>
      </c>
    </row>
    <row r="6">
      <c r="A6" t="inlineStr">
        <is>
          <t>B HZY American put 500, 30D, across the day-25 ex-date, stopped at the model-optimal exercise time</t>
        </is>
      </c>
      <c r="B6" t="n">
        <v>9.21102</v>
      </c>
      <c r="C6" t="n">
        <v>9.211650000000001</v>
      </c>
      <c r="D6" t="n">
        <v>0.00058</v>
      </c>
      <c r="E6" t="n">
        <v>0.00063</v>
      </c>
      <c r="F6" t="n">
        <v>0.00675</v>
      </c>
      <c r="G6" t="inlineStr">
        <is>
          <t>pass</t>
        </is>
      </c>
      <c r="H6" t="inlineStr">
        <is>
          <t>test</t>
        </is>
      </c>
    </row>
    <row r="7">
      <c r="A7" t="inlineStr">
        <is>
          <t>B HZY American put 500, 30D, across the day-25 ex-date, negative control: never exercise</t>
        </is>
      </c>
      <c r="B7" t="n">
        <v>9.21102</v>
      </c>
      <c r="C7" t="n">
        <v>9.140510000000001</v>
      </c>
      <c r="D7" t="n">
        <v>0</v>
      </c>
      <c r="E7" t="n">
        <v>-0.07051</v>
      </c>
      <c r="F7" t="n">
        <v>0.005</v>
      </c>
      <c r="G7" t="inlineStr">
        <is>
          <t>failed, as required</t>
        </is>
      </c>
      <c r="H7" t="inlineStr">
        <is>
          <t>negative control (must fail)</t>
        </is>
      </c>
    </row>
    <row r="8">
      <c r="A8" t="inlineStr">
        <is>
          <t>B HZY American put 500, 30D, across the day-25 ex-date, negative control: exercise 2% early</t>
        </is>
      </c>
      <c r="B8" t="n">
        <v>9.21102</v>
      </c>
      <c r="C8" t="n">
        <v>9.06235</v>
      </c>
      <c r="D8" t="n">
        <v>0.00206</v>
      </c>
      <c r="E8" t="n">
        <v>-0.14868</v>
      </c>
      <c r="F8" t="n">
        <v>0.01118</v>
      </c>
      <c r="G8" t="inlineStr">
        <is>
          <t>failed, as required</t>
        </is>
      </c>
      <c r="H8" t="inlineStr">
        <is>
          <t>negative control (must fail)</t>
        </is>
      </c>
    </row>
    <row r="9">
      <c r="A9" t="inlineStr">
        <is>
          <t>B HZY American put 500, 30D, across the day-25 ex-date, negative control: published premium halved</t>
        </is>
      </c>
      <c r="B9" t="n">
        <v>9.17577</v>
      </c>
      <c r="C9" t="n">
        <v>9.211650000000001</v>
      </c>
      <c r="D9" t="n">
        <v>0.00058</v>
      </c>
      <c r="E9" t="n">
        <v>0.03588</v>
      </c>
      <c r="F9" t="n">
        <v>0.00675</v>
      </c>
      <c r="G9" t="inlineStr">
        <is>
          <t>failed, as required</t>
        </is>
      </c>
      <c r="H9" t="inlineStr">
        <is>
          <t>negative control (must fail)</t>
        </is>
      </c>
    </row>
    <row r="10">
      <c r="A10" t="inlineStr">
        <is>
          <t>B HZY American put 500, 30D, across the day-25 ex-date, negative control: published premium x1.5</t>
        </is>
      </c>
      <c r="B10" t="n">
        <v>9.24628</v>
      </c>
      <c r="C10" t="n">
        <v>9.211650000000001</v>
      </c>
      <c r="D10" t="n">
        <v>0.00058</v>
      </c>
      <c r="E10" t="n">
        <v>-0.03463</v>
      </c>
      <c r="F10" t="n">
        <v>0.00675</v>
      </c>
      <c r="G10" t="inlineStr">
        <is>
          <t>failed, as required</t>
        </is>
      </c>
      <c r="H10" t="inlineStr">
        <is>
          <t>negative control (must fail)</t>
        </is>
      </c>
    </row>
    <row r="11">
      <c r="A11" t="inlineStr">
        <is>
          <t>B HZY American put 500, 30D, across the day-25 ex-date, European payoff on the simulated paths</t>
        </is>
      </c>
      <c r="B11" t="n">
        <v>9.140510000000001</v>
      </c>
      <c r="C11" t="n">
        <v>9.15503</v>
      </c>
      <c r="D11" t="n">
        <v>0.03911</v>
      </c>
      <c r="E11" t="n">
        <v>0.01452</v>
      </c>
      <c r="F11" t="n">
        <v>0.13562</v>
      </c>
      <c r="G11" t="inlineStr">
        <is>
          <t>pass</t>
        </is>
      </c>
      <c r="H11" t="inlineStr">
        <is>
          <t>test</t>
        </is>
      </c>
    </row>
    <row r="12">
      <c r="A12" t="inlineStr">
        <is>
          <t>B HZY American put 500, 30D, across the day-25 ex-date, negative control: simulator without the ex-date / event</t>
        </is>
      </c>
      <c r="B12" t="n">
        <v>9.140510000000001</v>
      </c>
      <c r="C12" t="n">
        <v>8.465059999999999</v>
      </c>
      <c r="D12" t="n">
        <v>0.03966</v>
      </c>
      <c r="E12" t="n">
        <v>-0.67545</v>
      </c>
      <c r="F12" t="n">
        <v>0.13725</v>
      </c>
      <c r="G12" t="inlineStr">
        <is>
          <t>failed, as required</t>
        </is>
      </c>
      <c r="H12" t="inlineStr">
        <is>
          <t>negative control (must fail)</t>
        </is>
      </c>
    </row>
    <row r="13">
      <c r="A13" t="inlineStr">
        <is>
          <t>B HZY American call 500, 30D, across the day-25 ex-date, stopped at the model-optimal exercise time</t>
        </is>
      </c>
      <c r="B13" t="n">
        <v>9.367649999999999</v>
      </c>
      <c r="C13" t="n">
        <v>9.36989</v>
      </c>
      <c r="D13" t="n">
        <v>0.00276</v>
      </c>
      <c r="E13" t="n">
        <v>0.00224</v>
      </c>
      <c r="F13" t="n">
        <v>0.01329</v>
      </c>
      <c r="G13" t="inlineStr">
        <is>
          <t>pass</t>
        </is>
      </c>
      <c r="H13" t="inlineStr">
        <is>
          <t>test</t>
        </is>
      </c>
    </row>
    <row r="14">
      <c r="A14" t="inlineStr">
        <is>
          <t>B HZY American call 500, 30D, across the day-25 ex-date, negative control: never exercise</t>
        </is>
      </c>
      <c r="B14" t="n">
        <v>9.367649999999999</v>
      </c>
      <c r="C14" t="n">
        <v>8.906650000000001</v>
      </c>
      <c r="D14" t="n">
        <v>0</v>
      </c>
      <c r="E14" t="n">
        <v>-0.46101</v>
      </c>
      <c r="F14" t="n">
        <v>0.005</v>
      </c>
      <c r="G14" t="inlineStr">
        <is>
          <t>failed, as required</t>
        </is>
      </c>
      <c r="H14" t="inlineStr">
        <is>
          <t>negative control (must fail)</t>
        </is>
      </c>
    </row>
    <row r="15">
      <c r="A15" t="inlineStr">
        <is>
          <t>B HZY American call 500, 30D, across the day-25 ex-date, negative control: exercise 2% early</t>
        </is>
      </c>
      <c r="B15" t="n">
        <v>9.367649999999999</v>
      </c>
      <c r="C15" t="n">
        <v>9.29649</v>
      </c>
      <c r="D15" t="n">
        <v>0.0034</v>
      </c>
      <c r="E15" t="n">
        <v>-0.07116</v>
      </c>
      <c r="F15" t="n">
        <v>0.01519</v>
      </c>
      <c r="G15" t="inlineStr">
        <is>
          <t>failed, as required</t>
        </is>
      </c>
      <c r="H15" t="inlineStr">
        <is>
          <t>negative control (must fail)</t>
        </is>
      </c>
    </row>
    <row r="16">
      <c r="A16" t="inlineStr">
        <is>
          <t>B HZY American call 500, 30D, across the day-25 ex-date, negative control: published premium halved</t>
        </is>
      </c>
      <c r="B16" t="n">
        <v>9.13715</v>
      </c>
      <c r="C16" t="n">
        <v>9.36989</v>
      </c>
      <c r="D16" t="n">
        <v>0.00276</v>
      </c>
      <c r="E16" t="n">
        <v>0.23274</v>
      </c>
      <c r="F16" t="n">
        <v>0.01329</v>
      </c>
      <c r="G16" t="inlineStr">
        <is>
          <t>failed, as required</t>
        </is>
      </c>
      <c r="H16" t="inlineStr">
        <is>
          <t>negative control (must fail)</t>
        </is>
      </c>
    </row>
    <row r="17">
      <c r="A17" t="inlineStr">
        <is>
          <t>B HZY American call 500, 30D, across the day-25 ex-date, negative control: published premium x1.5</t>
        </is>
      </c>
      <c r="B17" t="n">
        <v>9.59816</v>
      </c>
      <c r="C17" t="n">
        <v>9.36989</v>
      </c>
      <c r="D17" t="n">
        <v>0.00276</v>
      </c>
      <c r="E17" t="n">
        <v>-0.22826</v>
      </c>
      <c r="F17" t="n">
        <v>0.01329</v>
      </c>
      <c r="G17" t="inlineStr">
        <is>
          <t>failed, as required</t>
        </is>
      </c>
      <c r="H17" t="inlineStr">
        <is>
          <t>negative control (must fail)</t>
        </is>
      </c>
    </row>
    <row r="18">
      <c r="A18" t="inlineStr">
        <is>
          <t>B HZY American call 500, 30D, across the day-25 ex-date, European payoff on the simulated paths</t>
        </is>
      </c>
      <c r="B18" t="n">
        <v>8.906650000000001</v>
      </c>
      <c r="C18" t="n">
        <v>8.92117</v>
      </c>
      <c r="D18" t="n">
        <v>0.03911</v>
      </c>
      <c r="E18" t="n">
        <v>0.01452</v>
      </c>
      <c r="F18" t="n">
        <v>0.13515</v>
      </c>
      <c r="G18" t="inlineStr">
        <is>
          <t>pass</t>
        </is>
      </c>
      <c r="H18" t="inlineStr">
        <is>
          <t>test</t>
        </is>
      </c>
    </row>
    <row r="19">
      <c r="A19" t="inlineStr">
        <is>
          <t>B HZY American call 500, 30D, across the day-25 ex-date, negative control: simulator without the ex-date / event</t>
        </is>
      </c>
      <c r="B19" t="n">
        <v>8.906650000000001</v>
      </c>
      <c r="C19" t="n">
        <v>10.10619</v>
      </c>
      <c r="D19" t="n">
        <v>0.03966</v>
      </c>
      <c r="E19" t="n">
        <v>1.19955</v>
      </c>
      <c r="F19" t="n">
        <v>0.13679</v>
      </c>
      <c r="G19" t="inlineStr">
        <is>
          <t>failed, as required</t>
        </is>
      </c>
      <c r="H19" t="inlineStr">
        <is>
          <t>negative control (must fail)</t>
        </is>
      </c>
    </row>
    <row r="20">
      <c r="A20" t="inlineStr">
        <is>
          <t>C HZE American put 200, 14D, across the day-10 earnings jump, stopped at the model-optimal exercise time</t>
        </is>
      </c>
      <c r="B20" t="n">
        <v>6.39835</v>
      </c>
      <c r="C20" t="n">
        <v>6.39799</v>
      </c>
      <c r="D20" t="n">
        <v>0.00012</v>
      </c>
      <c r="E20" t="n">
        <v>-0.00036</v>
      </c>
      <c r="F20" t="n">
        <v>0.00535</v>
      </c>
      <c r="G20" t="inlineStr">
        <is>
          <t>pass</t>
        </is>
      </c>
      <c r="H20" t="inlineStr">
        <is>
          <t>test</t>
        </is>
      </c>
    </row>
    <row r="21">
      <c r="A21" t="inlineStr">
        <is>
          <t>C HZE American put 200, 14D, across the day-10 earnings jump, negative control: never exercise</t>
        </is>
      </c>
      <c r="B21" t="n">
        <v>6.39835</v>
      </c>
      <c r="C21" t="n">
        <v>6.37513</v>
      </c>
      <c r="D21" t="n">
        <v>0</v>
      </c>
      <c r="E21" t="n">
        <v>-0.02322</v>
      </c>
      <c r="F21" t="n">
        <v>0.005</v>
      </c>
      <c r="G21" t="inlineStr">
        <is>
          <t>failed, as required</t>
        </is>
      </c>
      <c r="H21" t="inlineStr">
        <is>
          <t>negative control (must fail)</t>
        </is>
      </c>
    </row>
    <row r="22">
      <c r="A22" t="inlineStr">
        <is>
          <t>C HZE American put 200, 14D, across the day-10 earnings jump, negative control: exercise 2% early</t>
        </is>
      </c>
      <c r="B22" t="n">
        <v>6.39835</v>
      </c>
      <c r="C22" t="n">
        <v>6.37701</v>
      </c>
      <c r="D22" t="n">
        <v>0.00026</v>
      </c>
      <c r="E22" t="n">
        <v>-0.02135</v>
      </c>
      <c r="F22" t="n">
        <v>0.00577</v>
      </c>
      <c r="G22" t="inlineStr">
        <is>
          <t>failed, as required</t>
        </is>
      </c>
      <c r="H22" t="inlineStr">
        <is>
          <t>negative control (must fail)</t>
        </is>
      </c>
    </row>
    <row r="23">
      <c r="A23" t="inlineStr">
        <is>
          <t>C HZE American put 200, 14D, across the day-10 earnings jump, negative control: published premium halved</t>
        </is>
      </c>
      <c r="B23" t="n">
        <v>6.38674</v>
      </c>
      <c r="C23" t="n">
        <v>6.39799</v>
      </c>
      <c r="D23" t="n">
        <v>0.00012</v>
      </c>
      <c r="E23" t="n">
        <v>0.01125</v>
      </c>
      <c r="F23" t="n">
        <v>0.00535</v>
      </c>
      <c r="G23" t="inlineStr">
        <is>
          <t>failed, as required</t>
        </is>
      </c>
      <c r="H23" t="inlineStr">
        <is>
          <t>negative control (must fail)</t>
        </is>
      </c>
    </row>
    <row r="24">
      <c r="A24" t="inlineStr">
        <is>
          <t>C HZE American put 200, 14D, across the day-10 earnings jump, negative control: published premium x1.5</t>
        </is>
      </c>
      <c r="B24" t="n">
        <v>6.40996</v>
      </c>
      <c r="C24" t="n">
        <v>6.39799</v>
      </c>
      <c r="D24" t="n">
        <v>0.00012</v>
      </c>
      <c r="E24" t="n">
        <v>-0.01197</v>
      </c>
      <c r="F24" t="n">
        <v>0.00535</v>
      </c>
      <c r="G24" t="inlineStr">
        <is>
          <t>failed, as required</t>
        </is>
      </c>
      <c r="H24" t="inlineStr">
        <is>
          <t>negative control (must fail)</t>
        </is>
      </c>
    </row>
    <row r="25">
      <c r="A25" t="inlineStr">
        <is>
          <t>C HZE American put 200, 14D, across the day-10 earnings jump, European payoff on the simulated paths</t>
        </is>
      </c>
      <c r="B25" t="n">
        <v>6.37513</v>
      </c>
      <c r="C25" t="n">
        <v>6.38201</v>
      </c>
      <c r="D25" t="n">
        <v>0.0176</v>
      </c>
      <c r="E25" t="n">
        <v>0.00688</v>
      </c>
      <c r="F25" t="n">
        <v>0.06554</v>
      </c>
      <c r="G25" t="inlineStr">
        <is>
          <t>pass</t>
        </is>
      </c>
      <c r="H25" t="inlineStr">
        <is>
          <t>test</t>
        </is>
      </c>
    </row>
    <row r="26">
      <c r="A26" t="inlineStr">
        <is>
          <t>C HZE American put 200, 14D, across the day-10 earnings jump, negative control: simulator without the ex-date / event</t>
        </is>
      </c>
      <c r="B26" t="n">
        <v>6.37513</v>
      </c>
      <c r="C26" t="n">
        <v>4.2495</v>
      </c>
      <c r="D26" t="n">
        <v>0.01209</v>
      </c>
      <c r="E26" t="n">
        <v>-2.12563</v>
      </c>
      <c r="F26" t="n">
        <v>0.04902</v>
      </c>
      <c r="G26" t="inlineStr">
        <is>
          <t>failed, as required</t>
        </is>
      </c>
      <c r="H26" t="inlineStr">
        <is>
          <t>negative control (must fail)</t>
        </is>
      </c>
    </row>
    <row r="27">
      <c r="A27" t="inlineStr">
        <is>
          <t>D HZY call 480 from the day-24 close (ex-date next morning) to day 25, simulated with the event</t>
        </is>
      </c>
      <c r="B27" t="n">
        <v>18.2265</v>
      </c>
      <c r="C27" t="n">
        <v>18.22918</v>
      </c>
      <c r="D27" t="n">
        <v>0.005</v>
      </c>
      <c r="E27" t="n">
        <v>0.00267</v>
      </c>
      <c r="F27" t="n">
        <v>0.05146</v>
      </c>
      <c r="G27" t="inlineStr">
        <is>
          <t>pass</t>
        </is>
      </c>
      <c r="H27" t="inlineStr">
        <is>
          <t>test</t>
        </is>
      </c>
    </row>
    <row r="28">
      <c r="A28" t="inlineStr">
        <is>
          <t>D HZY call 480 from the day-24 close (ex-date next morning) to day 25, negative control: event removed</t>
        </is>
      </c>
      <c r="B28" t="n">
        <v>18.2265</v>
      </c>
      <c r="C28" t="n">
        <v>20.09883</v>
      </c>
      <c r="D28" t="n">
        <v>0.00469</v>
      </c>
      <c r="E28" t="n">
        <v>1.87233</v>
      </c>
      <c r="F28" t="n">
        <v>0.05054</v>
      </c>
      <c r="G28" t="inlineStr">
        <is>
          <t>failed, as required</t>
        </is>
      </c>
      <c r="H28" t="inlineStr">
        <is>
          <t>negative control (must fail)</t>
        </is>
      </c>
    </row>
    <row r="29">
      <c r="A29" t="inlineStr">
        <is>
          <t>D HZE put 200 from the day-10 close (earnings after it) to day 11, simulated with the event</t>
        </is>
      </c>
      <c r="B29" t="n">
        <v>4.9214</v>
      </c>
      <c r="C29" t="n">
        <v>4.91817</v>
      </c>
      <c r="D29" t="n">
        <v>0.01865</v>
      </c>
      <c r="E29" t="n">
        <v>-0.00323</v>
      </c>
      <c r="F29" t="n">
        <v>0.06579</v>
      </c>
      <c r="G29" t="inlineStr">
        <is>
          <t>pass</t>
        </is>
      </c>
      <c r="H29" t="inlineStr">
        <is>
          <t>test</t>
        </is>
      </c>
    </row>
    <row r="30">
      <c r="A30" t="inlineStr">
        <is>
          <t>D HZE put 200 from the day-10 close (earnings after it) to day 11, negative control: event removed</t>
        </is>
      </c>
      <c r="B30" t="n">
        <v>4.9214</v>
      </c>
      <c r="C30" t="n">
        <v>1.15331</v>
      </c>
      <c r="D30" t="n">
        <v>0.00458</v>
      </c>
      <c r="E30" t="n">
        <v>-3.76809</v>
      </c>
      <c r="F30" t="n">
        <v>0.02359</v>
      </c>
      <c r="G30" t="inlineStr">
        <is>
          <t>failed, as required</t>
        </is>
      </c>
      <c r="H30" t="inlineStr">
        <is>
          <t>negative control (must fail)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</cols>
  <sheetData>
    <row r="1">
      <c r="A1" s="4" t="inlineStr">
        <is>
          <t>COS European prices: largest change against 16,384 terms and a much wider range</t>
        </is>
      </c>
    </row>
    <row r="3">
      <c r="A3" s="5" t="inlineStr">
        <is>
          <t>und</t>
        </is>
      </c>
      <c r="B3" s="5" t="inlineStr">
        <is>
          <t>days</t>
        </is>
      </c>
      <c r="C3" s="5" t="inlineStr">
        <is>
          <t>atm_put</t>
        </is>
      </c>
      <c r="D3" s="5" t="inlineStr">
        <is>
          <t>max_abs_diff</t>
        </is>
      </c>
    </row>
    <row r="4">
      <c r="A4" t="inlineStr">
        <is>
          <t>HZX</t>
        </is>
      </c>
      <c r="B4" t="n">
        <v>1</v>
      </c>
      <c r="C4" t="n">
        <v>14.39087</v>
      </c>
      <c r="D4" t="inlineStr">
        <is>
          <t>7.2e-13</t>
        </is>
      </c>
    </row>
    <row r="5">
      <c r="A5" t="inlineStr">
        <is>
          <t>HZX</t>
        </is>
      </c>
      <c r="B5" t="n">
        <v>2</v>
      </c>
      <c r="C5" t="n">
        <v>20.49079</v>
      </c>
      <c r="D5" t="inlineStr">
        <is>
          <t>1.3e-12</t>
        </is>
      </c>
    </row>
    <row r="6">
      <c r="A6" t="inlineStr">
        <is>
          <t>HZX</t>
        </is>
      </c>
      <c r="B6" t="n">
        <v>3</v>
      </c>
      <c r="C6" t="n">
        <v>25.20733</v>
      </c>
      <c r="D6" t="inlineStr">
        <is>
          <t>4.7e-12</t>
        </is>
      </c>
    </row>
    <row r="7">
      <c r="A7" t="inlineStr">
        <is>
          <t>HZX</t>
        </is>
      </c>
      <c r="B7" t="n">
        <v>7</v>
      </c>
      <c r="C7" t="n">
        <v>38.98746</v>
      </c>
      <c r="D7" t="inlineStr">
        <is>
          <t>5.3e-10</t>
        </is>
      </c>
    </row>
    <row r="8">
      <c r="A8" t="inlineStr">
        <is>
          <t>HZX</t>
        </is>
      </c>
      <c r="B8" t="n">
        <v>14</v>
      </c>
      <c r="C8" t="n">
        <v>56.37951</v>
      </c>
      <c r="D8" t="inlineStr">
        <is>
          <t>3.1e-07</t>
        </is>
      </c>
    </row>
    <row r="9">
      <c r="A9" t="inlineStr">
        <is>
          <t>HZX</t>
        </is>
      </c>
      <c r="B9" t="n">
        <v>30</v>
      </c>
      <c r="C9" t="n">
        <v>86.71095</v>
      </c>
      <c r="D9" t="inlineStr">
        <is>
          <t>7.4e-06</t>
        </is>
      </c>
    </row>
    <row r="10">
      <c r="A10" t="inlineStr">
        <is>
          <t>HZX</t>
        </is>
      </c>
      <c r="B10" t="n">
        <v>45</v>
      </c>
      <c r="C10" t="n">
        <v>110.02727</v>
      </c>
      <c r="D10" t="inlineStr">
        <is>
          <t>2.7e-05</t>
        </is>
      </c>
    </row>
    <row r="11">
      <c r="A11" t="inlineStr">
        <is>
          <t>HZX</t>
        </is>
      </c>
      <c r="B11" t="n">
        <v>60</v>
      </c>
      <c r="C11" t="n">
        <v>130.48226</v>
      </c>
      <c r="D11" t="inlineStr">
        <is>
          <t>5.2e-05</t>
        </is>
      </c>
    </row>
    <row r="12">
      <c r="A12" t="inlineStr">
        <is>
          <t>HZE</t>
        </is>
      </c>
      <c r="B12" t="n">
        <v>1</v>
      </c>
      <c r="C12" t="n">
        <v>1.1661</v>
      </c>
      <c r="D12" t="inlineStr">
        <is>
          <t>2.8e-14</t>
        </is>
      </c>
    </row>
    <row r="13">
      <c r="A13" t="inlineStr">
        <is>
          <t>HZE</t>
        </is>
      </c>
      <c r="B13" t="n">
        <v>2</v>
      </c>
      <c r="C13" t="n">
        <v>1.64546</v>
      </c>
      <c r="D13" t="inlineStr">
        <is>
          <t>3.1e-14</t>
        </is>
      </c>
    </row>
    <row r="14">
      <c r="A14" t="inlineStr">
        <is>
          <t>HZE</t>
        </is>
      </c>
      <c r="B14" t="n">
        <v>3</v>
      </c>
      <c r="C14" t="n">
        <v>2.01108</v>
      </c>
      <c r="D14" t="inlineStr">
        <is>
          <t>3.9e-14</t>
        </is>
      </c>
    </row>
    <row r="15">
      <c r="A15" t="inlineStr">
        <is>
          <t>HZE</t>
        </is>
      </c>
      <c r="B15" t="n">
        <v>7</v>
      </c>
      <c r="C15" t="n">
        <v>3.04869</v>
      </c>
      <c r="D15" t="inlineStr">
        <is>
          <t>3.0e-14</t>
        </is>
      </c>
    </row>
    <row r="16">
      <c r="A16" t="inlineStr">
        <is>
          <t>HZE</t>
        </is>
      </c>
      <c r="B16" t="n">
        <v>14</v>
      </c>
      <c r="C16" t="n">
        <v>6.37513</v>
      </c>
      <c r="D16" t="inlineStr">
        <is>
          <t>4.2e-14</t>
        </is>
      </c>
    </row>
    <row r="17">
      <c r="A17" t="inlineStr">
        <is>
          <t>HZE</t>
        </is>
      </c>
      <c r="B17" t="n">
        <v>30</v>
      </c>
      <c r="C17" t="n">
        <v>7.70668</v>
      </c>
      <c r="D17" t="inlineStr">
        <is>
          <t>3.8e-14</t>
        </is>
      </c>
    </row>
    <row r="18">
      <c r="A18" t="inlineStr">
        <is>
          <t>HZE</t>
        </is>
      </c>
      <c r="B18" t="n">
        <v>45</v>
      </c>
      <c r="C18" t="n">
        <v>8.709759999999999</v>
      </c>
      <c r="D18" t="inlineStr">
        <is>
          <t>6.8e-14</t>
        </is>
      </c>
    </row>
    <row r="19">
      <c r="A19" t="inlineStr">
        <is>
          <t>HZE</t>
        </is>
      </c>
      <c r="B19" t="n">
        <v>60</v>
      </c>
      <c r="C19" t="n">
        <v>9.56786</v>
      </c>
      <c r="D19" t="inlineStr">
        <is>
          <t>1.5e-12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9" customWidth="1" min="6" max="6"/>
    <col width="17" customWidth="1" min="7" max="7"/>
  </cols>
  <sheetData>
    <row r="1">
      <c r="A1" s="4" t="inlineStr">
        <is>
          <t>American values under grid refinement (production 401 x 96, 4 steps a day)</t>
        </is>
      </c>
    </row>
    <row r="3">
      <c r="A3" s="5" t="inlineStr">
        <is>
          <t>und</t>
        </is>
      </c>
      <c r="B3" s="5" t="inlineStr">
        <is>
          <t>case</t>
        </is>
      </c>
      <c r="C3" s="5" t="inlineStr">
        <is>
          <t>K</t>
        </is>
      </c>
      <c r="D3" s="5" t="inlineStr">
        <is>
          <t>value</t>
        </is>
      </c>
      <c r="E3" s="5" t="inlineStr">
        <is>
          <t>premium</t>
        </is>
      </c>
      <c r="F3" s="5" t="inlineStr">
        <is>
          <t>coarse_minus_prod</t>
        </is>
      </c>
      <c r="G3" s="5" t="inlineStr">
        <is>
          <t>fine_minus_prod</t>
        </is>
      </c>
    </row>
    <row r="4">
      <c r="A4" t="inlineStr">
        <is>
          <t>HZY</t>
        </is>
      </c>
      <c r="B4" t="inlineStr">
        <is>
          <t>ATM put, 30D</t>
        </is>
      </c>
      <c r="C4" t="n">
        <v>500</v>
      </c>
      <c r="D4" t="n">
        <v>9.21102</v>
      </c>
      <c r="E4" t="n">
        <v>0.07051</v>
      </c>
      <c r="F4" t="n">
        <v>-0.00454</v>
      </c>
      <c r="G4" t="n">
        <v>0.00194</v>
      </c>
    </row>
    <row r="5">
      <c r="A5" t="inlineStr">
        <is>
          <t>HZY</t>
        </is>
      </c>
      <c r="B5" t="inlineStr">
        <is>
          <t>ATM call, 30D, ex-date day 25</t>
        </is>
      </c>
      <c r="C5" t="n">
        <v>500</v>
      </c>
      <c r="D5" t="n">
        <v>9.367649999999999</v>
      </c>
      <c r="E5" t="n">
        <v>0.46101</v>
      </c>
      <c r="F5" t="n">
        <v>-0.00181</v>
      </c>
      <c r="G5" t="n">
        <v>0.00063</v>
      </c>
    </row>
    <row r="6">
      <c r="A6" t="inlineStr">
        <is>
          <t>HZY</t>
        </is>
      </c>
      <c r="B6" t="inlineStr">
        <is>
          <t>ITM put, 30D</t>
        </is>
      </c>
      <c r="C6" t="n">
        <v>525</v>
      </c>
      <c r="D6" t="n">
        <v>26.48033</v>
      </c>
      <c r="E6" t="n">
        <v>0.26492</v>
      </c>
      <c r="F6" t="n">
        <v>-0.00565</v>
      </c>
      <c r="G6" t="n">
        <v>0.00224</v>
      </c>
    </row>
    <row r="7">
      <c r="A7" t="inlineStr">
        <is>
          <t>HZY</t>
        </is>
      </c>
      <c r="B7" t="inlineStr">
        <is>
          <t>ITM call at the day-24 close, ex-date next day</t>
        </is>
      </c>
      <c r="C7" t="n">
        <v>450</v>
      </c>
      <c r="D7" t="n">
        <v>50</v>
      </c>
      <c r="E7" t="n">
        <v>1.55451</v>
      </c>
      <c r="F7" t="n">
        <v>0</v>
      </c>
      <c r="G7" t="n">
        <v>0</v>
      </c>
    </row>
    <row r="8">
      <c r="A8" t="inlineStr">
        <is>
          <t>HZY</t>
        </is>
      </c>
      <c r="B8" t="inlineStr">
        <is>
          <t>ATM put, 3 days left</t>
        </is>
      </c>
      <c r="C8" t="n">
        <v>500</v>
      </c>
      <c r="D8" t="n">
        <v>2.5023</v>
      </c>
      <c r="E8" t="n">
        <v>0.00751</v>
      </c>
      <c r="F8" t="n">
        <v>-0.00054</v>
      </c>
      <c r="G8" t="n">
        <v>0.00012</v>
      </c>
    </row>
    <row r="9">
      <c r="A9" t="inlineStr">
        <is>
          <t>HZE</t>
        </is>
      </c>
      <c r="B9" t="inlineStr">
        <is>
          <t>ATM put, 14D, earnings day 10</t>
        </is>
      </c>
      <c r="C9" t="n">
        <v>200</v>
      </c>
      <c r="D9" t="n">
        <v>6.39835</v>
      </c>
      <c r="E9" t="n">
        <v>0.02322</v>
      </c>
      <c r="F9" t="n">
        <v>-0.00014</v>
      </c>
      <c r="G9" t="n">
        <v>0.00061</v>
      </c>
    </row>
    <row r="10">
      <c r="A10" t="inlineStr">
        <is>
          <t>HZE</t>
        </is>
      </c>
      <c r="B10" t="inlineStr">
        <is>
          <t>ITM put, 30D, earnings day 10</t>
        </is>
      </c>
      <c r="C10" t="n">
        <v>210</v>
      </c>
      <c r="D10" t="n">
        <v>13.68462</v>
      </c>
      <c r="E10" t="n">
        <v>0.15464</v>
      </c>
      <c r="F10" t="n">
        <v>-0.00282</v>
      </c>
      <c r="G10" t="n">
        <v>0.00129</v>
      </c>
    </row>
    <row r="11">
      <c r="A11" t="inlineStr">
        <is>
          <t>HZY</t>
        </is>
      </c>
      <c r="B11" t="inlineStr">
        <is>
          <t>ITM call at the day-24 close, expiring on the ex-date</t>
        </is>
      </c>
      <c r="C11" t="n">
        <v>480</v>
      </c>
      <c r="D11" t="n">
        <v>20</v>
      </c>
      <c r="E11" t="n">
        <v>1.7735</v>
      </c>
      <c r="F11" t="n">
        <v>0</v>
      </c>
      <c r="G11" t="n">
        <v>0</v>
      </c>
    </row>
    <row r="12">
      <c r="A12" t="inlineStr">
        <is>
          <t>HZE</t>
        </is>
      </c>
      <c r="B12" t="inlineStr">
        <is>
          <t>ATM put expiring day 10, before the after-close earnings</t>
        </is>
      </c>
      <c r="C12" t="n">
        <v>200</v>
      </c>
      <c r="D12" t="n">
        <v>3.63491</v>
      </c>
      <c r="E12" t="n">
        <v>0.01005</v>
      </c>
      <c r="F12" t="n">
        <v>-0.0002</v>
      </c>
      <c r="G12" t="n">
        <v>0.00052</v>
      </c>
    </row>
    <row r="13">
      <c r="A13" t="inlineStr">
        <is>
          <t>HZE</t>
        </is>
      </c>
      <c r="B13" t="inlineStr">
        <is>
          <t>ATM put at the day-9 close, expiring day 10</t>
        </is>
      </c>
      <c r="C13" t="n">
        <v>200</v>
      </c>
      <c r="D13" t="n">
        <v>1.16672</v>
      </c>
      <c r="E13" t="n">
        <v>0.00062</v>
      </c>
      <c r="F13" t="n">
        <v>-0.00013</v>
      </c>
      <c r="G13" t="n">
        <v>4e-05</v>
      </c>
    </row>
    <row r="14">
      <c r="A14" t="inlineStr">
        <is>
          <t>HZE</t>
        </is>
      </c>
      <c r="B14" t="inlineStr">
        <is>
          <t>ATM put at the day-9 close, expiring after the earnings</t>
        </is>
      </c>
      <c r="C14" t="n">
        <v>200</v>
      </c>
      <c r="D14" t="n">
        <v>5.05927</v>
      </c>
      <c r="E14" t="n">
        <v>0.00716</v>
      </c>
      <c r="F14" t="n">
        <v>-0.0001</v>
      </c>
      <c r="G14" t="n">
        <v>2e-05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5" customWidth="1" min="4" max="4"/>
    <col width="12" customWidth="1" min="5" max="5"/>
    <col width="12" customWidth="1" min="6" max="6"/>
    <col width="12" customWidth="1" min="7" max="7"/>
    <col width="22" customWidth="1" min="8" max="8"/>
    <col width="23" customWidth="1" min="9" max="9"/>
    <col width="12" customWidth="1" min="10" max="10"/>
    <col width="12" customWidth="1" min="11" max="11"/>
  </cols>
  <sheetData>
    <row r="1">
      <c r="A1" s="4" t="inlineStr">
        <is>
          <t>Reference spread expectancy by real-world assumption set (per index point, financed at entry)</t>
        </is>
      </c>
    </row>
    <row r="3">
      <c r="A3" s="5" t="inlineStr">
        <is>
          <t>scenario</t>
        </is>
      </c>
      <c r="B3" s="5" t="inlineStr">
        <is>
          <t>gamma</t>
        </is>
      </c>
      <c r="C3" s="5" t="inlineStr">
        <is>
          <t>jump_premium</t>
        </is>
      </c>
      <c r="D3" s="5" t="inlineStr">
        <is>
          <t>excess_return</t>
        </is>
      </c>
      <c r="E3" s="5" t="inlineStr">
        <is>
          <t>mean_RV</t>
        </is>
      </c>
      <c r="F3" s="5" t="inlineStr">
        <is>
          <t>mean_pnl</t>
        </is>
      </c>
      <c r="G3" s="5" t="inlineStr">
        <is>
          <t>se</t>
        </is>
      </c>
      <c r="H3" s="5" t="inlineStr">
        <is>
          <t>mean_pnl_after_costs</t>
        </is>
      </c>
      <c r="I3" s="5" t="inlineStr">
        <is>
          <t>mean_pnl_double_costs</t>
        </is>
      </c>
      <c r="J3" s="5" t="inlineStr">
        <is>
          <t>P_profit</t>
        </is>
      </c>
      <c r="K3" s="5" t="inlineStr">
        <is>
          <t>P_max_loss</t>
        </is>
      </c>
    </row>
    <row r="4">
      <c r="A4" t="inlineStr">
        <is>
          <t>Risk-neutral (no premia)</t>
        </is>
      </c>
      <c r="B4" t="n">
        <v>0</v>
      </c>
      <c r="C4" t="n">
        <v>0</v>
      </c>
      <c r="D4" t="n">
        <v>0.00032</v>
      </c>
      <c r="E4" t="n">
        <v>0.15259</v>
      </c>
      <c r="F4" t="n">
        <v>-0.04739</v>
      </c>
      <c r="G4" t="n">
        <v>0.05246</v>
      </c>
      <c r="H4" t="n">
        <v>-0.25173</v>
      </c>
      <c r="I4" t="n">
        <v>-0.45607</v>
      </c>
      <c r="J4" t="n">
        <v>0.85669</v>
      </c>
      <c r="K4" t="n">
        <v>0.11971</v>
      </c>
    </row>
    <row r="5">
      <c r="A5" t="inlineStr">
        <is>
          <t>Equity premium only (base-case gamma)</t>
        </is>
      </c>
      <c r="B5" t="n">
        <v>1.22389</v>
      </c>
      <c r="C5" t="n">
        <v>0</v>
      </c>
      <c r="D5" t="n">
        <v>0.03148</v>
      </c>
      <c r="E5" t="n">
        <v>0.15253</v>
      </c>
      <c r="F5" t="n">
        <v>0.47288</v>
      </c>
      <c r="G5" t="n">
        <v>0.05062</v>
      </c>
      <c r="H5" t="n">
        <v>0.26854</v>
      </c>
      <c r="I5" t="n">
        <v>0.06419999999999999</v>
      </c>
      <c r="J5" t="n">
        <v>0.86746</v>
      </c>
      <c r="K5" t="n">
        <v>0.10975</v>
      </c>
    </row>
    <row r="6">
      <c r="A6" t="inlineStr">
        <is>
          <t>Variance premium only (kappa^P 10)</t>
        </is>
      </c>
      <c r="B6" t="n">
        <v>0</v>
      </c>
      <c r="C6" t="n">
        <v>0</v>
      </c>
      <c r="D6" t="n">
        <v>0.00017</v>
      </c>
      <c r="E6" t="n">
        <v>0.14541</v>
      </c>
      <c r="F6" t="n">
        <v>0.26125</v>
      </c>
      <c r="G6" t="n">
        <v>0.05135</v>
      </c>
      <c r="H6" t="n">
        <v>0.05692</v>
      </c>
      <c r="I6" t="n">
        <v>-0.14742</v>
      </c>
      <c r="J6" t="n">
        <v>0.8629599999999999</v>
      </c>
      <c r="K6" t="n">
        <v>0.11335</v>
      </c>
    </row>
    <row r="7">
      <c r="A7" t="inlineStr">
        <is>
          <t>Jump premium only (jumps x0.75; adds excess return through the jump terms)</t>
        </is>
      </c>
      <c r="B7" t="n">
        <v>0</v>
      </c>
      <c r="C7" t="n">
        <v>0.03639</v>
      </c>
      <c r="D7" t="n">
        <v>0.03664</v>
      </c>
      <c r="E7" t="n">
        <v>0.14594</v>
      </c>
      <c r="F7" t="n">
        <v>1.04078</v>
      </c>
      <c r="G7" t="n">
        <v>0.04846</v>
      </c>
      <c r="H7" t="n">
        <v>0.83644</v>
      </c>
      <c r="I7" t="n">
        <v>0.6321099999999999</v>
      </c>
      <c r="J7" t="n">
        <v>0.87901</v>
      </c>
      <c r="K7" t="n">
        <v>0.09893</v>
      </c>
    </row>
    <row r="8">
      <c r="A8" t="inlineStr">
        <is>
          <t>Illustrative base case: 4% equity premium at theta^P, kappa^P 10, jumps as Q</t>
        </is>
      </c>
      <c r="B8" t="n">
        <v>1.22389</v>
      </c>
      <c r="C8" t="n">
        <v>0</v>
      </c>
      <c r="D8" t="n">
        <v>0.02771</v>
      </c>
      <c r="E8" t="n">
        <v>0.14536</v>
      </c>
      <c r="F8" t="n">
        <v>0.72503</v>
      </c>
      <c r="G8" t="n">
        <v>0.04967</v>
      </c>
      <c r="H8" t="n">
        <v>0.5207000000000001</v>
      </c>
      <c r="I8" t="n">
        <v>0.31636</v>
      </c>
      <c r="J8" t="n">
        <v>0.8722299999999999</v>
      </c>
      <c r="K8" t="n">
        <v>0.10464</v>
      </c>
    </row>
    <row r="9">
      <c r="A9" t="inlineStr">
        <is>
          <t>Richer: V01 set (kappa^P 14, jumps x0.75, 4% premium)</t>
        </is>
      </c>
      <c r="B9" t="n">
        <v>0.15452</v>
      </c>
      <c r="C9" t="n">
        <v>0.03639</v>
      </c>
      <c r="D9" t="n">
        <v>0.0396</v>
      </c>
      <c r="E9" t="n">
        <v>0.13211</v>
      </c>
      <c r="F9" t="n">
        <v>1.72546</v>
      </c>
      <c r="G9" t="n">
        <v>0.04563</v>
      </c>
      <c r="H9" t="n">
        <v>1.52112</v>
      </c>
      <c r="I9" t="n">
        <v>1.31678</v>
      </c>
      <c r="J9" t="n">
        <v>0.8932099999999999</v>
      </c>
      <c r="K9" t="n">
        <v>0.08551</v>
      </c>
    </row>
    <row r="10">
      <c r="A10" t="inlineStr">
        <is>
          <t>Adverse: realized above implied (kappa^P 4.5, jumps x1.25, 4% premium)</t>
        </is>
      </c>
      <c r="B10" t="n">
        <v>1.1888</v>
      </c>
      <c r="C10" t="n">
        <v>-0.04634</v>
      </c>
      <c r="D10" t="n">
        <v>-0.01274</v>
      </c>
      <c r="E10" t="n">
        <v>0.16489</v>
      </c>
      <c r="F10" t="n">
        <v>-1.04201</v>
      </c>
      <c r="G10" t="n">
        <v>0.05569</v>
      </c>
      <c r="H10" t="n">
        <v>-1.24635</v>
      </c>
      <c r="I10" t="n">
        <v>-1.45068</v>
      </c>
      <c r="J10" t="n">
        <v>0.83647</v>
      </c>
      <c r="K10" t="n">
        <v>0.13864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4" t="inlineStr">
        <is>
          <t>Volatility check and candidate reference spread</t>
        </is>
      </c>
    </row>
    <row r="3">
      <c r="A3" s="2" t="inlineStr">
        <is>
          <t>Q_ATM_IV_30D</t>
        </is>
      </c>
      <c r="B3" t="n">
        <v>15.881</v>
      </c>
    </row>
    <row r="4">
      <c r="A4" s="2" t="inlineStr">
        <is>
          <t>Q_mean_RV</t>
        </is>
      </c>
      <c r="B4" t="n">
        <v>15.259</v>
      </c>
    </row>
    <row r="5">
      <c r="A5" s="2" t="inlineStr">
        <is>
          <t>Q_rms_RV</t>
        </is>
      </c>
      <c r="B5" t="n">
        <v>17.998</v>
      </c>
    </row>
    <row r="6">
      <c r="A6" s="2" t="inlineStr">
        <is>
          <t>P_mean_RV</t>
        </is>
      </c>
      <c r="B6" t="n">
        <v>14.536</v>
      </c>
    </row>
    <row r="7">
      <c r="A7" s="2" t="inlineStr">
        <is>
          <t>P_rms_RV</t>
        </is>
      </c>
      <c r="B7" t="n">
        <v>17.115</v>
      </c>
    </row>
    <row r="8">
      <c r="A8" s="2" t="inlineStr">
        <is>
          <t>F</t>
        </is>
      </c>
      <c r="B8" t="n">
        <v>5010.2845</v>
      </c>
    </row>
    <row r="9">
      <c r="A9" s="2" t="inlineStr">
        <is>
          <t>EM</t>
        </is>
      </c>
      <c r="B9" t="n">
        <v>228.1123</v>
      </c>
    </row>
    <row r="10">
      <c r="A10" s="2" t="inlineStr">
        <is>
          <t>short</t>
        </is>
      </c>
      <c r="B10" t="n">
        <v>4775</v>
      </c>
    </row>
    <row r="11">
      <c r="A11" s="2" t="inlineStr">
        <is>
          <t>long</t>
        </is>
      </c>
      <c r="B11" t="n">
        <v>4725</v>
      </c>
    </row>
    <row r="12">
      <c r="A12" s="2" t="inlineStr">
        <is>
          <t>credit</t>
        </is>
      </c>
      <c r="B12" t="n">
        <v>6.5843</v>
      </c>
    </row>
    <row r="13">
      <c r="A13" s="2" t="inlineStr">
        <is>
          <t>credit_after_costs</t>
        </is>
      </c>
      <c r="B13" t="n">
        <v>6.38</v>
      </c>
    </row>
    <row r="14">
      <c r="A14" s="2" t="inlineStr">
        <is>
          <t>value_to_width</t>
        </is>
      </c>
      <c r="B14" t="n">
        <v>0.1317</v>
      </c>
    </row>
    <row r="15">
      <c r="A15" s="2" t="inlineStr">
        <is>
          <t>distance_short_EM</t>
        </is>
      </c>
      <c r="B15" t="n">
        <v>1.0314</v>
      </c>
    </row>
    <row r="16">
      <c r="A16" s="2" t="inlineStr">
        <is>
          <t>distance_long_EM</t>
        </is>
      </c>
      <c r="B16" t="n">
        <v>1.2506</v>
      </c>
    </row>
    <row r="17">
      <c r="A17" s="2" t="inlineStr">
        <is>
          <t>Q: P_profit</t>
        </is>
      </c>
      <c r="B17" t="n">
        <v>0.8574000000000001</v>
      </c>
    </row>
    <row r="18">
      <c r="A18" s="2" t="inlineStr">
        <is>
          <t>Q: P_max_profit</t>
        </is>
      </c>
      <c r="B18" t="n">
        <v>0.8534</v>
      </c>
    </row>
    <row r="19">
      <c r="A19" s="2" t="inlineStr">
        <is>
          <t>Q: P_max_loss</t>
        </is>
      </c>
      <c r="B19" t="n">
        <v>0.1185</v>
      </c>
    </row>
    <row r="20">
      <c r="A20" s="2" t="inlineStr">
        <is>
          <t>P: P_profit</t>
        </is>
      </c>
      <c r="B20" t="n">
        <v>0.8722</v>
      </c>
    </row>
    <row r="21">
      <c r="A21" s="2" t="inlineStr">
        <is>
          <t>P: P_max_loss</t>
        </is>
      </c>
      <c r="B21" t="n">
        <v>0.1046</v>
      </c>
    </row>
    <row r="22">
      <c r="A22" s="2" t="inlineStr">
        <is>
          <t>P: mean_pnl</t>
        </is>
      </c>
      <c r="B22" t="n">
        <v>0.725</v>
      </c>
    </row>
    <row r="23">
      <c r="A23" s="2" t="inlineStr">
        <is>
          <t>P: se</t>
        </is>
      </c>
      <c r="B23" t="n">
        <v>0.0497</v>
      </c>
    </row>
    <row r="24">
      <c r="A24" s="2" t="inlineStr">
        <is>
          <t>P: mean_pnl_after_costs</t>
        </is>
      </c>
      <c r="B24" t="n">
        <v>0.5207000000000001</v>
      </c>
    </row>
    <row r="25">
      <c r="A25" s="2" t="inlineStr">
        <is>
          <t>P: excess_return</t>
        </is>
      </c>
      <c r="B25" t="n">
        <v>0.0277</v>
      </c>
    </row>
    <row r="26">
      <c r="A26" s="2" t="inlineStr">
        <is>
          <t>credit_double_costs</t>
        </is>
      </c>
      <c r="B26" t="n">
        <v>6.1757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4" t="inlineStr">
        <is>
          <t>HZX 7D chain: forward 5002.40, ATM IV 14.47%, one-sigma yardstick 100.23</t>
        </is>
      </c>
    </row>
    <row r="2">
      <c r="A2" s="6" t="inlineStr">
        <is>
          <t>European values; model-state deltas.</t>
        </is>
      </c>
    </row>
    <row r="4">
      <c r="A4" s="5" t="inlineStr">
        <is>
          <t>K</t>
        </is>
      </c>
      <c r="B4" s="5" t="inlineStr">
        <is>
          <t>iv</t>
        </is>
      </c>
      <c r="C4" s="5" t="inlineStr">
        <is>
          <t>call</t>
        </is>
      </c>
      <c r="D4" s="5" t="inlineStr">
        <is>
          <t>put</t>
        </is>
      </c>
      <c r="E4" s="5" t="inlineStr">
        <is>
          <t>call_delta</t>
        </is>
      </c>
      <c r="F4" s="5" t="inlineStr">
        <is>
          <t>put_delta</t>
        </is>
      </c>
      <c r="G4" s="5" t="inlineStr">
        <is>
          <t>gamma</t>
        </is>
      </c>
      <c r="H4" s="5" t="inlineStr">
        <is>
          <t>call_theta</t>
        </is>
      </c>
      <c r="I4" s="5" t="inlineStr">
        <is>
          <t>put_theta</t>
        </is>
      </c>
      <c r="J4" s="5" t="inlineStr">
        <is>
          <t>vega</t>
        </is>
      </c>
      <c r="K4" s="5" t="inlineStr">
        <is>
          <t>call_bid</t>
        </is>
      </c>
      <c r="L4" s="5" t="inlineStr">
        <is>
          <t>call_ask</t>
        </is>
      </c>
      <c r="M4" s="5" t="inlineStr">
        <is>
          <t>put_bid</t>
        </is>
      </c>
      <c r="N4" s="5" t="inlineStr">
        <is>
          <t>put_ask</t>
        </is>
      </c>
    </row>
    <row r="5">
      <c r="A5" t="n">
        <v>4750</v>
      </c>
      <c r="B5" t="n">
        <v>23.2424</v>
      </c>
      <c r="C5" t="n">
        <v>255.7755</v>
      </c>
      <c r="D5" t="n">
        <v>3.5712</v>
      </c>
      <c r="E5" t="n">
        <v>0.9691</v>
      </c>
      <c r="F5" t="n">
        <v>-0.0306</v>
      </c>
      <c r="G5" t="n">
        <v>0.0003</v>
      </c>
      <c r="H5" t="n">
        <v>-1.1275</v>
      </c>
      <c r="I5" t="n">
        <v>-0.8128</v>
      </c>
      <c r="J5" t="n">
        <v>0.327</v>
      </c>
      <c r="K5" t="n">
        <v>255.1</v>
      </c>
      <c r="L5" t="n">
        <v>256.45</v>
      </c>
      <c r="M5" t="n">
        <v>3.5</v>
      </c>
      <c r="N5" t="n">
        <v>3.65</v>
      </c>
    </row>
    <row r="6">
      <c r="A6" t="n">
        <v>4775</v>
      </c>
      <c r="B6" t="n">
        <v>22.4613</v>
      </c>
      <c r="C6" t="n">
        <v>231.7192</v>
      </c>
      <c r="D6" t="n">
        <v>4.4957</v>
      </c>
      <c r="E6" t="n">
        <v>0.9611</v>
      </c>
      <c r="F6" t="n">
        <v>-0.0386</v>
      </c>
      <c r="G6" t="n">
        <v>0.0003</v>
      </c>
      <c r="H6" t="n">
        <v>-1.3182</v>
      </c>
      <c r="I6" t="n">
        <v>-1.0007</v>
      </c>
      <c r="J6" t="n">
        <v>0.4215</v>
      </c>
      <c r="K6" t="n">
        <v>231.1</v>
      </c>
      <c r="L6" t="n">
        <v>232.3</v>
      </c>
      <c r="M6" t="n">
        <v>4.4</v>
      </c>
      <c r="N6" t="n">
        <v>4.55</v>
      </c>
    </row>
    <row r="7">
      <c r="A7" t="n">
        <v>4800</v>
      </c>
      <c r="B7" t="n">
        <v>21.6533</v>
      </c>
      <c r="C7" t="n">
        <v>207.9005</v>
      </c>
      <c r="D7" t="n">
        <v>5.6578</v>
      </c>
      <c r="E7" t="n">
        <v>0.9508</v>
      </c>
      <c r="F7" t="n">
        <v>-0.0489</v>
      </c>
      <c r="G7" t="n">
        <v>0.0004</v>
      </c>
      <c r="H7" t="n">
        <v>-1.5416</v>
      </c>
      <c r="I7" t="n">
        <v>-1.2213</v>
      </c>
      <c r="J7" t="n">
        <v>0.543</v>
      </c>
      <c r="K7" t="n">
        <v>207.35</v>
      </c>
      <c r="L7" t="n">
        <v>208.45</v>
      </c>
      <c r="M7" t="n">
        <v>5.6</v>
      </c>
      <c r="N7" t="n">
        <v>5.75</v>
      </c>
    </row>
    <row r="8">
      <c r="A8" t="n">
        <v>4825</v>
      </c>
      <c r="B8" t="n">
        <v>20.8209</v>
      </c>
      <c r="C8" t="n">
        <v>184.3884</v>
      </c>
      <c r="D8" t="n">
        <v>7.1266</v>
      </c>
      <c r="E8" t="n">
        <v>0.9374</v>
      </c>
      <c r="F8" t="n">
        <v>-0.0623</v>
      </c>
      <c r="G8" t="n">
        <v>0.0005999999999999999</v>
      </c>
      <c r="H8" t="n">
        <v>-1.7978</v>
      </c>
      <c r="I8" t="n">
        <v>-1.4749</v>
      </c>
      <c r="J8" t="n">
        <v>0.6971000000000001</v>
      </c>
      <c r="K8" t="n">
        <v>183.9</v>
      </c>
      <c r="L8" t="n">
        <v>184.85</v>
      </c>
      <c r="M8" t="n">
        <v>7.05</v>
      </c>
      <c r="N8" t="n">
        <v>7.2</v>
      </c>
    </row>
    <row r="9">
      <c r="A9" t="n">
        <v>4850</v>
      </c>
      <c r="B9" t="n">
        <v>19.9664</v>
      </c>
      <c r="C9" t="n">
        <v>161.2749</v>
      </c>
      <c r="D9" t="n">
        <v>8.9939</v>
      </c>
      <c r="E9" t="n">
        <v>0.9198</v>
      </c>
      <c r="F9" t="n">
        <v>-0.0799</v>
      </c>
      <c r="G9" t="n">
        <v>0.0008</v>
      </c>
      <c r="H9" t="n">
        <v>-2.0838</v>
      </c>
      <c r="I9" t="n">
        <v>-1.7581</v>
      </c>
      <c r="J9" t="n">
        <v>0.89</v>
      </c>
      <c r="K9" t="n">
        <v>160.85</v>
      </c>
      <c r="L9" t="n">
        <v>161.7</v>
      </c>
      <c r="M9" t="n">
        <v>8.9</v>
      </c>
      <c r="N9" t="n">
        <v>9.050000000000001</v>
      </c>
    </row>
    <row r="10">
      <c r="A10" t="n">
        <v>4875</v>
      </c>
      <c r="B10" t="n">
        <v>19.092</v>
      </c>
      <c r="C10" t="n">
        <v>138.6816</v>
      </c>
      <c r="D10" t="n">
        <v>11.3814</v>
      </c>
      <c r="E10" t="n">
        <v>0.8967000000000001</v>
      </c>
      <c r="F10" t="n">
        <v>-0.103</v>
      </c>
      <c r="G10" t="n">
        <v>0.001</v>
      </c>
      <c r="H10" t="n">
        <v>-2.3911</v>
      </c>
      <c r="I10" t="n">
        <v>-2.0626</v>
      </c>
      <c r="J10" t="n">
        <v>1.1269</v>
      </c>
      <c r="K10" t="n">
        <v>138.3</v>
      </c>
      <c r="L10" t="n">
        <v>139.05</v>
      </c>
      <c r="M10" t="n">
        <v>11.3</v>
      </c>
      <c r="N10" t="n">
        <v>11.45</v>
      </c>
    </row>
    <row r="11">
      <c r="A11" t="n">
        <v>4900</v>
      </c>
      <c r="B11" t="n">
        <v>18.1994</v>
      </c>
      <c r="C11" t="n">
        <v>116.7698</v>
      </c>
      <c r="D11" t="n">
        <v>14.4505</v>
      </c>
      <c r="E11" t="n">
        <v>0.8663</v>
      </c>
      <c r="F11" t="n">
        <v>-0.1334</v>
      </c>
      <c r="G11" t="n">
        <v>0.0014</v>
      </c>
      <c r="H11" t="n">
        <v>-2.704</v>
      </c>
      <c r="I11" t="n">
        <v>-2.3728</v>
      </c>
      <c r="J11" t="n">
        <v>1.4109</v>
      </c>
      <c r="K11" t="n">
        <v>116.45</v>
      </c>
      <c r="L11" t="n">
        <v>117.1</v>
      </c>
      <c r="M11" t="n">
        <v>14.4</v>
      </c>
      <c r="N11" t="n">
        <v>14.55</v>
      </c>
    </row>
    <row r="12">
      <c r="A12" t="n">
        <v>4925</v>
      </c>
      <c r="B12" t="n">
        <v>17.2905</v>
      </c>
      <c r="C12" t="n">
        <v>95.7526</v>
      </c>
      <c r="D12" t="n">
        <v>18.4141</v>
      </c>
      <c r="E12" t="n">
        <v>0.8260999999999999</v>
      </c>
      <c r="F12" t="n">
        <v>-0.1736</v>
      </c>
      <c r="G12" t="n">
        <v>0.0018</v>
      </c>
      <c r="H12" t="n">
        <v>-2.9972</v>
      </c>
      <c r="I12" t="n">
        <v>-2.6633</v>
      </c>
      <c r="J12" t="n">
        <v>1.74</v>
      </c>
      <c r="K12" t="n">
        <v>95.5</v>
      </c>
      <c r="L12" t="n">
        <v>96</v>
      </c>
      <c r="M12" t="n">
        <v>18.35</v>
      </c>
      <c r="N12" t="n">
        <v>18.5</v>
      </c>
    </row>
    <row r="13">
      <c r="A13" t="n">
        <v>4950</v>
      </c>
      <c r="B13" t="n">
        <v>16.3694</v>
      </c>
      <c r="C13" t="n">
        <v>75.9121</v>
      </c>
      <c r="D13" t="n">
        <v>23.5544</v>
      </c>
      <c r="E13" t="n">
        <v>0.7729</v>
      </c>
      <c r="F13" t="n">
        <v>-0.2268</v>
      </c>
      <c r="G13" t="n">
        <v>0.0024</v>
      </c>
      <c r="H13" t="n">
        <v>-3.2346</v>
      </c>
      <c r="I13" t="n">
        <v>-2.898</v>
      </c>
      <c r="J13" t="n">
        <v>2.1012</v>
      </c>
      <c r="K13" t="n">
        <v>75.7</v>
      </c>
      <c r="L13" t="n">
        <v>76.15000000000001</v>
      </c>
      <c r="M13" t="n">
        <v>23.45</v>
      </c>
      <c r="N13" t="n">
        <v>23.65</v>
      </c>
    </row>
    <row r="14">
      <c r="A14" t="n">
        <v>4975</v>
      </c>
      <c r="B14" t="n">
        <v>15.4472</v>
      </c>
      <c r="C14" t="n">
        <v>57.6236</v>
      </c>
      <c r="D14" t="n">
        <v>30.2468</v>
      </c>
      <c r="E14" t="n">
        <v>0.7022</v>
      </c>
      <c r="F14" t="n">
        <v>-0.2975</v>
      </c>
      <c r="G14" t="n">
        <v>0.0032</v>
      </c>
      <c r="H14" t="n">
        <v>-3.3683</v>
      </c>
      <c r="I14" t="n">
        <v>-3.0289</v>
      </c>
      <c r="J14" t="n">
        <v>2.4605</v>
      </c>
      <c r="K14" t="n">
        <v>57.45</v>
      </c>
      <c r="L14" t="n">
        <v>57.8</v>
      </c>
      <c r="M14" t="n">
        <v>30.15</v>
      </c>
      <c r="N14" t="n">
        <v>30.35</v>
      </c>
    </row>
    <row r="15">
      <c r="A15" t="n">
        <v>5000</v>
      </c>
      <c r="B15" t="n">
        <v>14.5512</v>
      </c>
      <c r="C15" t="n">
        <v>41.3835</v>
      </c>
      <c r="D15" t="n">
        <v>38.9875</v>
      </c>
      <c r="E15" t="n">
        <v>0.6088</v>
      </c>
      <c r="F15" t="n">
        <v>-0.3909</v>
      </c>
      <c r="G15" t="n">
        <v>0.0043</v>
      </c>
      <c r="H15" t="n">
        <v>-3.3407</v>
      </c>
      <c r="I15" t="n">
        <v>-2.9985</v>
      </c>
      <c r="J15" t="n">
        <v>2.7428</v>
      </c>
      <c r="K15" t="n">
        <v>41.25</v>
      </c>
      <c r="L15" t="n">
        <v>41.5</v>
      </c>
      <c r="M15" t="n">
        <v>38.85</v>
      </c>
      <c r="N15" t="n">
        <v>39.1</v>
      </c>
    </row>
    <row r="16">
      <c r="A16" t="n">
        <v>5025</v>
      </c>
      <c r="B16" t="n">
        <v>13.7401</v>
      </c>
      <c r="C16" t="n">
        <v>27.7995</v>
      </c>
      <c r="D16" t="n">
        <v>50.3843</v>
      </c>
      <c r="E16" t="n">
        <v>0.4898</v>
      </c>
      <c r="F16" t="n">
        <v>-0.5099</v>
      </c>
      <c r="G16" t="n">
        <v>0.0052</v>
      </c>
      <c r="H16" t="n">
        <v>-3.0955</v>
      </c>
      <c r="I16" t="n">
        <v>-2.7507</v>
      </c>
      <c r="J16" t="n">
        <v>2.8172</v>
      </c>
      <c r="K16" t="n">
        <v>27.7</v>
      </c>
      <c r="L16" t="n">
        <v>27.9</v>
      </c>
      <c r="M16" t="n">
        <v>50.25</v>
      </c>
      <c r="N16" t="n">
        <v>50.55</v>
      </c>
    </row>
    <row r="17">
      <c r="A17" t="n">
        <v>5050</v>
      </c>
      <c r="B17" t="n">
        <v>13.1038</v>
      </c>
      <c r="C17" t="n">
        <v>17.4183</v>
      </c>
      <c r="D17" t="n">
        <v>64.98399999999999</v>
      </c>
      <c r="E17" t="n">
        <v>0.3548</v>
      </c>
      <c r="F17" t="n">
        <v>-0.6449</v>
      </c>
      <c r="G17" t="n">
        <v>0.0055</v>
      </c>
      <c r="H17" t="n">
        <v>-2.6224</v>
      </c>
      <c r="I17" t="n">
        <v>-2.2748</v>
      </c>
      <c r="J17" t="n">
        <v>2.5547</v>
      </c>
      <c r="K17" t="n">
        <v>17.35</v>
      </c>
      <c r="L17" t="n">
        <v>17.5</v>
      </c>
      <c r="M17" t="n">
        <v>64.8</v>
      </c>
      <c r="N17" t="n">
        <v>65.15000000000001</v>
      </c>
    </row>
    <row r="18">
      <c r="A18" t="n">
        <v>5075</v>
      </c>
      <c r="B18" t="n">
        <v>12.7143</v>
      </c>
      <c r="C18" t="n">
        <v>10.3155</v>
      </c>
      <c r="D18" t="n">
        <v>82.86199999999999</v>
      </c>
      <c r="E18" t="n">
        <v>0.2304</v>
      </c>
      <c r="F18" t="n">
        <v>-0.7693</v>
      </c>
      <c r="G18" t="n">
        <v>0.0045</v>
      </c>
      <c r="H18" t="n">
        <v>-2.0199</v>
      </c>
      <c r="I18" t="n">
        <v>-1.6696</v>
      </c>
      <c r="J18" t="n">
        <v>2.0044</v>
      </c>
      <c r="K18" t="n">
        <v>10.25</v>
      </c>
      <c r="L18" t="n">
        <v>10.4</v>
      </c>
      <c r="M18" t="n">
        <v>82.65000000000001</v>
      </c>
      <c r="N18" t="n">
        <v>83.09999999999999</v>
      </c>
    </row>
    <row r="19">
      <c r="A19" t="n">
        <v>5100</v>
      </c>
      <c r="B19" t="n">
        <v>12.5635</v>
      </c>
      <c r="C19" t="n">
        <v>5.9</v>
      </c>
      <c r="D19" t="n">
        <v>103.4273</v>
      </c>
      <c r="E19" t="n">
        <v>0.1386</v>
      </c>
      <c r="F19" t="n">
        <v>-0.8611</v>
      </c>
      <c r="G19" t="n">
        <v>0.003</v>
      </c>
      <c r="H19" t="n">
        <v>-1.4413</v>
      </c>
      <c r="I19" t="n">
        <v>-1.0883</v>
      </c>
      <c r="J19" t="n">
        <v>1.3976</v>
      </c>
      <c r="K19" t="n">
        <v>5.85</v>
      </c>
      <c r="L19" t="n">
        <v>6</v>
      </c>
      <c r="M19" t="n">
        <v>103.15</v>
      </c>
      <c r="N19" t="n">
        <v>103.7</v>
      </c>
    </row>
    <row r="20">
      <c r="A20" t="n">
        <v>5125</v>
      </c>
      <c r="B20" t="n">
        <v>12.5854</v>
      </c>
      <c r="C20" t="n">
        <v>3.3106</v>
      </c>
      <c r="D20" t="n">
        <v>125.8188</v>
      </c>
      <c r="E20" t="n">
        <v>0.0801</v>
      </c>
      <c r="F20" t="n">
        <v>-0.9196</v>
      </c>
      <c r="G20" t="n">
        <v>0.0018</v>
      </c>
      <c r="H20" t="n">
        <v>-0.9742</v>
      </c>
      <c r="I20" t="n">
        <v>-0.6183999999999999</v>
      </c>
      <c r="J20" t="n">
        <v>0.9044</v>
      </c>
      <c r="K20" t="n">
        <v>3.25</v>
      </c>
      <c r="L20" t="n">
        <v>3.4</v>
      </c>
      <c r="M20" t="n">
        <v>125.5</v>
      </c>
      <c r="N20" t="n">
        <v>126.15</v>
      </c>
    </row>
    <row r="21">
      <c r="A21" t="n">
        <v>5150</v>
      </c>
      <c r="B21" t="n">
        <v>12.7144</v>
      </c>
      <c r="C21" t="n">
        <v>1.8361</v>
      </c>
      <c r="D21" t="n">
        <v>149.3251</v>
      </c>
      <c r="E21" t="n">
        <v>0.0454</v>
      </c>
      <c r="F21" t="n">
        <v>-0.9543</v>
      </c>
      <c r="G21" t="n">
        <v>0.0011</v>
      </c>
      <c r="H21" t="n">
        <v>-0.6324</v>
      </c>
      <c r="I21" t="n">
        <v>-0.2738</v>
      </c>
      <c r="J21" t="n">
        <v>0.5597</v>
      </c>
      <c r="K21" t="n">
        <v>1.75</v>
      </c>
      <c r="L21" t="n">
        <v>1.9</v>
      </c>
      <c r="M21" t="n">
        <v>148.95</v>
      </c>
      <c r="N21" t="n">
        <v>149.7</v>
      </c>
    </row>
    <row r="22">
      <c r="A22" t="n">
        <v>5175</v>
      </c>
      <c r="B22" t="n">
        <v>12.9061</v>
      </c>
      <c r="C22" t="n">
        <v>1.0098</v>
      </c>
      <c r="D22" t="n">
        <v>173.4796</v>
      </c>
      <c r="E22" t="n">
        <v>0.0254</v>
      </c>
      <c r="F22" t="n">
        <v>-0.9743000000000001</v>
      </c>
      <c r="G22" t="n">
        <v>0.0005999999999999999</v>
      </c>
      <c r="H22" t="n">
        <v>-0.3974</v>
      </c>
      <c r="I22" t="n">
        <v>-0.0361</v>
      </c>
      <c r="J22" t="n">
        <v>0.3365</v>
      </c>
      <c r="K22" t="n">
        <v>0.95</v>
      </c>
      <c r="L22" t="n">
        <v>1.1</v>
      </c>
      <c r="M22" t="n">
        <v>173</v>
      </c>
      <c r="N22" t="n">
        <v>173.95</v>
      </c>
    </row>
    <row r="23">
      <c r="A23" t="n">
        <v>5200</v>
      </c>
      <c r="B23" t="n">
        <v>13.1338</v>
      </c>
      <c r="C23" t="n">
        <v>0.5517</v>
      </c>
      <c r="D23" t="n">
        <v>198.0023</v>
      </c>
      <c r="E23" t="n">
        <v>0.0141</v>
      </c>
      <c r="F23" t="n">
        <v>-0.9856</v>
      </c>
      <c r="G23" t="n">
        <v>0.0003</v>
      </c>
      <c r="H23" t="n">
        <v>-0.2432</v>
      </c>
      <c r="I23" t="n">
        <v>0.1209</v>
      </c>
      <c r="J23" t="n">
        <v>0.1982</v>
      </c>
      <c r="K23" t="n">
        <v>0.5</v>
      </c>
      <c r="L23" t="n">
        <v>0.65</v>
      </c>
      <c r="M23" t="n">
        <v>197.5</v>
      </c>
      <c r="N23" t="n">
        <v>198.5</v>
      </c>
    </row>
    <row r="24">
      <c r="A24" t="n">
        <v>5225</v>
      </c>
      <c r="B24" t="n">
        <v>13.382</v>
      </c>
      <c r="C24" t="n">
        <v>0.2997</v>
      </c>
      <c r="D24" t="n">
        <v>222.7312</v>
      </c>
      <c r="E24" t="n">
        <v>0.0078</v>
      </c>
      <c r="F24" t="n">
        <v>-0.992</v>
      </c>
      <c r="G24" t="n">
        <v>0.0002</v>
      </c>
      <c r="H24" t="n">
        <v>-0.1456</v>
      </c>
      <c r="I24" t="n">
        <v>0.2212</v>
      </c>
      <c r="J24" t="n">
        <v>0.1149</v>
      </c>
      <c r="K24" t="n">
        <v>0.2</v>
      </c>
      <c r="L24" t="n">
        <v>0.35</v>
      </c>
      <c r="M24" t="n">
        <v>222.15</v>
      </c>
      <c r="N24" t="n">
        <v>223.3</v>
      </c>
    </row>
    <row r="25">
      <c r="A25" t="n">
        <v>5250</v>
      </c>
      <c r="B25" t="n">
        <v>13.6415</v>
      </c>
      <c r="C25" t="n">
        <v>0.1621</v>
      </c>
      <c r="D25" t="n">
        <v>247.5744</v>
      </c>
      <c r="E25" t="n">
        <v>0.0042</v>
      </c>
      <c r="F25" t="n">
        <v>-0.9955000000000001</v>
      </c>
      <c r="G25" t="n">
        <v>0.0001</v>
      </c>
      <c r="H25" t="n">
        <v>-0.08550000000000001</v>
      </c>
      <c r="I25" t="n">
        <v>0.284</v>
      </c>
      <c r="J25" t="n">
        <v>0.0659</v>
      </c>
      <c r="K25" t="n">
        <v>0.1</v>
      </c>
      <c r="L25" t="n">
        <v>0.25</v>
      </c>
      <c r="M25" t="n">
        <v>246.95</v>
      </c>
      <c r="N25" t="n">
        <v>248.2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4" t="inlineStr">
        <is>
          <t>HZX 14D chain: forward 5004.80, ATM IV 14.92%, one-sigma yardstick 146.21</t>
        </is>
      </c>
    </row>
    <row r="2">
      <c r="A2" s="6" t="inlineStr">
        <is>
          <t>European values; model-state deltas.</t>
        </is>
      </c>
    </row>
    <row r="4">
      <c r="A4" s="5" t="inlineStr">
        <is>
          <t>K</t>
        </is>
      </c>
      <c r="B4" s="5" t="inlineStr">
        <is>
          <t>iv</t>
        </is>
      </c>
      <c r="C4" s="5" t="inlineStr">
        <is>
          <t>call</t>
        </is>
      </c>
      <c r="D4" s="5" t="inlineStr">
        <is>
          <t>put</t>
        </is>
      </c>
      <c r="E4" s="5" t="inlineStr">
        <is>
          <t>call_delta</t>
        </is>
      </c>
      <c r="F4" s="5" t="inlineStr">
        <is>
          <t>put_delta</t>
        </is>
      </c>
      <c r="G4" s="5" t="inlineStr">
        <is>
          <t>gamma</t>
        </is>
      </c>
      <c r="H4" s="5" t="inlineStr">
        <is>
          <t>call_theta</t>
        </is>
      </c>
      <c r="I4" s="5" t="inlineStr">
        <is>
          <t>put_theta</t>
        </is>
      </c>
      <c r="J4" s="5" t="inlineStr">
        <is>
          <t>vega</t>
        </is>
      </c>
      <c r="K4" s="5" t="inlineStr">
        <is>
          <t>call_bid</t>
        </is>
      </c>
      <c r="L4" s="5" t="inlineStr">
        <is>
          <t>call_ask</t>
        </is>
      </c>
      <c r="M4" s="5" t="inlineStr">
        <is>
          <t>put_bid</t>
        </is>
      </c>
      <c r="N4" s="5" t="inlineStr">
        <is>
          <t>put_ask</t>
        </is>
      </c>
    </row>
    <row r="5">
      <c r="A5" t="n">
        <v>4750</v>
      </c>
      <c r="B5" t="n">
        <v>21.626</v>
      </c>
      <c r="C5" t="n">
        <v>265.195</v>
      </c>
      <c r="D5" t="n">
        <v>10.7888</v>
      </c>
      <c r="E5" t="n">
        <v>0.9303</v>
      </c>
      <c r="F5" t="n">
        <v>-0.06909999999999999</v>
      </c>
      <c r="G5" t="n">
        <v>0.0004</v>
      </c>
      <c r="H5" t="n">
        <v>-1.43</v>
      </c>
      <c r="I5" t="n">
        <v>-1.1156</v>
      </c>
      <c r="J5" t="n">
        <v>1.1753</v>
      </c>
      <c r="K5" t="n">
        <v>264.5</v>
      </c>
      <c r="L5" t="n">
        <v>265.9</v>
      </c>
      <c r="M5" t="n">
        <v>10.7</v>
      </c>
      <c r="N5" t="n">
        <v>10.85</v>
      </c>
    </row>
    <row r="6">
      <c r="A6" t="n">
        <v>4775</v>
      </c>
      <c r="B6" t="n">
        <v>21.0861</v>
      </c>
      <c r="C6" t="n">
        <v>242.262</v>
      </c>
      <c r="D6" t="n">
        <v>12.8174</v>
      </c>
      <c r="E6" t="n">
        <v>0.9183</v>
      </c>
      <c r="F6" t="n">
        <v>-0.08110000000000001</v>
      </c>
      <c r="G6" t="n">
        <v>0.0005</v>
      </c>
      <c r="H6" t="n">
        <v>-1.5642</v>
      </c>
      <c r="I6" t="n">
        <v>-1.247</v>
      </c>
      <c r="J6" t="n">
        <v>1.35</v>
      </c>
      <c r="K6" t="n">
        <v>241.65</v>
      </c>
      <c r="L6" t="n">
        <v>242.9</v>
      </c>
      <c r="M6" t="n">
        <v>12.75</v>
      </c>
      <c r="N6" t="n">
        <v>12.9</v>
      </c>
    </row>
    <row r="7">
      <c r="A7" t="n">
        <v>4800</v>
      </c>
      <c r="B7" t="n">
        <v>20.52</v>
      </c>
      <c r="C7" t="n">
        <v>219.6667</v>
      </c>
      <c r="D7" t="n">
        <v>15.1839</v>
      </c>
      <c r="E7" t="n">
        <v>0.9044</v>
      </c>
      <c r="F7" t="n">
        <v>-0.095</v>
      </c>
      <c r="G7" t="n">
        <v>0.0005999999999999999</v>
      </c>
      <c r="H7" t="n">
        <v>-1.7052</v>
      </c>
      <c r="I7" t="n">
        <v>-1.3853</v>
      </c>
      <c r="J7" t="n">
        <v>1.5481</v>
      </c>
      <c r="K7" t="n">
        <v>219.1</v>
      </c>
      <c r="L7" t="n">
        <v>220.25</v>
      </c>
      <c r="M7" t="n">
        <v>15.1</v>
      </c>
      <c r="N7" t="n">
        <v>15.25</v>
      </c>
    </row>
    <row r="8">
      <c r="A8" t="n">
        <v>4825</v>
      </c>
      <c r="B8" t="n">
        <v>19.9259</v>
      </c>
      <c r="C8" t="n">
        <v>197.4623</v>
      </c>
      <c r="D8" t="n">
        <v>17.9411</v>
      </c>
      <c r="E8" t="n">
        <v>0.8882</v>
      </c>
      <c r="F8" t="n">
        <v>-0.1112</v>
      </c>
      <c r="G8" t="n">
        <v>0.0007</v>
      </c>
      <c r="H8" t="n">
        <v>-1.8509</v>
      </c>
      <c r="I8" t="n">
        <v>-1.5283</v>
      </c>
      <c r="J8" t="n">
        <v>1.7721</v>
      </c>
      <c r="K8" t="n">
        <v>196.95</v>
      </c>
      <c r="L8" t="n">
        <v>198</v>
      </c>
      <c r="M8" t="n">
        <v>17.85</v>
      </c>
      <c r="N8" t="n">
        <v>18</v>
      </c>
    </row>
    <row r="9">
      <c r="A9" t="n">
        <v>4850</v>
      </c>
      <c r="B9" t="n">
        <v>19.3026</v>
      </c>
      <c r="C9" t="n">
        <v>175.7126</v>
      </c>
      <c r="D9" t="n">
        <v>21.1531</v>
      </c>
      <c r="E9" t="n">
        <v>0.8692</v>
      </c>
      <c r="F9" t="n">
        <v>-0.1302</v>
      </c>
      <c r="G9" t="n">
        <v>0.0008</v>
      </c>
      <c r="H9" t="n">
        <v>-1.9983</v>
      </c>
      <c r="I9" t="n">
        <v>-1.673</v>
      </c>
      <c r="J9" t="n">
        <v>2.0236</v>
      </c>
      <c r="K9" t="n">
        <v>175.25</v>
      </c>
      <c r="L9" t="n">
        <v>176.2</v>
      </c>
      <c r="M9" t="n">
        <v>21.1</v>
      </c>
      <c r="N9" t="n">
        <v>21.25</v>
      </c>
    </row>
    <row r="10">
      <c r="A10" t="n">
        <v>4875</v>
      </c>
      <c r="B10" t="n">
        <v>18.6495</v>
      </c>
      <c r="C10" t="n">
        <v>154.497</v>
      </c>
      <c r="D10" t="n">
        <v>24.8991</v>
      </c>
      <c r="E10" t="n">
        <v>0.8467</v>
      </c>
      <c r="F10" t="n">
        <v>-0.1528</v>
      </c>
      <c r="G10" t="n">
        <v>0.001</v>
      </c>
      <c r="H10" t="n">
        <v>-2.1436</v>
      </c>
      <c r="I10" t="n">
        <v>-1.8155</v>
      </c>
      <c r="J10" t="n">
        <v>2.3033</v>
      </c>
      <c r="K10" t="n">
        <v>154.1</v>
      </c>
      <c r="L10" t="n">
        <v>154.9</v>
      </c>
      <c r="M10" t="n">
        <v>24.8</v>
      </c>
      <c r="N10" t="n">
        <v>25</v>
      </c>
    </row>
    <row r="11">
      <c r="A11" t="n">
        <v>4900</v>
      </c>
      <c r="B11" t="n">
        <v>17.9671</v>
      </c>
      <c r="C11" t="n">
        <v>133.9148</v>
      </c>
      <c r="D11" t="n">
        <v>29.2787</v>
      </c>
      <c r="E11" t="n">
        <v>0.8196</v>
      </c>
      <c r="F11" t="n">
        <v>-0.1798</v>
      </c>
      <c r="G11" t="n">
        <v>0.0012</v>
      </c>
      <c r="H11" t="n">
        <v>-2.2814</v>
      </c>
      <c r="I11" t="n">
        <v>-1.9506</v>
      </c>
      <c r="J11" t="n">
        <v>2.61</v>
      </c>
      <c r="K11" t="n">
        <v>133.55</v>
      </c>
      <c r="L11" t="n">
        <v>134.25</v>
      </c>
      <c r="M11" t="n">
        <v>29.2</v>
      </c>
      <c r="N11" t="n">
        <v>29.4</v>
      </c>
    </row>
    <row r="12">
      <c r="A12" t="n">
        <v>4925</v>
      </c>
      <c r="B12" t="n">
        <v>17.2578</v>
      </c>
      <c r="C12" t="n">
        <v>114.0943</v>
      </c>
      <c r="D12" t="n">
        <v>34.4198</v>
      </c>
      <c r="E12" t="n">
        <v>0.7866</v>
      </c>
      <c r="F12" t="n">
        <v>-0.2128</v>
      </c>
      <c r="G12" t="n">
        <v>0.0014</v>
      </c>
      <c r="H12" t="n">
        <v>-2.4049</v>
      </c>
      <c r="I12" t="n">
        <v>-2.0713</v>
      </c>
      <c r="J12" t="n">
        <v>2.9384</v>
      </c>
      <c r="K12" t="n">
        <v>113.8</v>
      </c>
      <c r="L12" t="n">
        <v>114.4</v>
      </c>
      <c r="M12" t="n">
        <v>34.3</v>
      </c>
      <c r="N12" t="n">
        <v>34.55</v>
      </c>
    </row>
    <row r="13">
      <c r="A13" t="n">
        <v>4950</v>
      </c>
      <c r="B13" t="n">
        <v>16.5269</v>
      </c>
      <c r="C13" t="n">
        <v>95.2033</v>
      </c>
      <c r="D13" t="n">
        <v>40.4905</v>
      </c>
      <c r="E13" t="n">
        <v>0.7459</v>
      </c>
      <c r="F13" t="n">
        <v>-0.2535</v>
      </c>
      <c r="G13" t="n">
        <v>0.0018</v>
      </c>
      <c r="H13" t="n">
        <v>-2.5045</v>
      </c>
      <c r="I13" t="n">
        <v>-2.1682</v>
      </c>
      <c r="J13" t="n">
        <v>3.2766</v>
      </c>
      <c r="K13" t="n">
        <v>94.95</v>
      </c>
      <c r="L13" t="n">
        <v>95.45</v>
      </c>
      <c r="M13" t="n">
        <v>40.35</v>
      </c>
      <c r="N13" t="n">
        <v>40.6</v>
      </c>
    </row>
    <row r="14">
      <c r="A14" t="n">
        <v>4975</v>
      </c>
      <c r="B14" t="n">
        <v>15.7855</v>
      </c>
      <c r="C14" t="n">
        <v>77.4641</v>
      </c>
      <c r="D14" t="n">
        <v>47.7129</v>
      </c>
      <c r="E14" t="n">
        <v>0.6949</v>
      </c>
      <c r="F14" t="n">
        <v>-0.3045</v>
      </c>
      <c r="G14" t="n">
        <v>0.0023</v>
      </c>
      <c r="H14" t="n">
        <v>-2.5666</v>
      </c>
      <c r="I14" t="n">
        <v>-2.2276</v>
      </c>
      <c r="J14" t="n">
        <v>3.6004</v>
      </c>
      <c r="K14" t="n">
        <v>77.25</v>
      </c>
      <c r="L14" t="n">
        <v>77.7</v>
      </c>
      <c r="M14" t="n">
        <v>47.55</v>
      </c>
      <c r="N14" t="n">
        <v>47.85</v>
      </c>
    </row>
    <row r="15">
      <c r="A15" t="n">
        <v>5000</v>
      </c>
      <c r="B15" t="n">
        <v>15.0534</v>
      </c>
      <c r="C15" t="n">
        <v>61.169</v>
      </c>
      <c r="D15" t="n">
        <v>56.3795</v>
      </c>
      <c r="E15" t="n">
        <v>0.6304</v>
      </c>
      <c r="F15" t="n">
        <v>-0.369</v>
      </c>
      <c r="G15" t="n">
        <v>0.0029</v>
      </c>
      <c r="H15" t="n">
        <v>-2.5721</v>
      </c>
      <c r="I15" t="n">
        <v>-2.2303</v>
      </c>
      <c r="J15" t="n">
        <v>3.8654</v>
      </c>
      <c r="K15" t="n">
        <v>61</v>
      </c>
      <c r="L15" t="n">
        <v>61.35</v>
      </c>
      <c r="M15" t="n">
        <v>56.2</v>
      </c>
      <c r="N15" t="n">
        <v>56.55</v>
      </c>
    </row>
    <row r="16">
      <c r="A16" t="n">
        <v>5025</v>
      </c>
      <c r="B16" t="n">
        <v>14.3641</v>
      </c>
      <c r="C16" t="n">
        <v>46.683</v>
      </c>
      <c r="D16" t="n">
        <v>66.8552</v>
      </c>
      <c r="E16" t="n">
        <v>0.5498</v>
      </c>
      <c r="F16" t="n">
        <v>-0.4496</v>
      </c>
      <c r="G16" t="n">
        <v>0.0036</v>
      </c>
      <c r="H16" t="n">
        <v>-2.4959</v>
      </c>
      <c r="I16" t="n">
        <v>-2.1514</v>
      </c>
      <c r="J16" t="n">
        <v>3.9997</v>
      </c>
      <c r="K16" t="n">
        <v>46.55</v>
      </c>
      <c r="L16" t="n">
        <v>46.8</v>
      </c>
      <c r="M16" t="n">
        <v>66.65000000000001</v>
      </c>
      <c r="N16" t="n">
        <v>67.05</v>
      </c>
    </row>
    <row r="17">
      <c r="A17" t="n">
        <v>5050</v>
      </c>
      <c r="B17" t="n">
        <v>13.7662</v>
      </c>
      <c r="C17" t="n">
        <v>34.3969</v>
      </c>
      <c r="D17" t="n">
        <v>79.5308</v>
      </c>
      <c r="E17" t="n">
        <v>0.4542</v>
      </c>
      <c r="F17" t="n">
        <v>-0.5452</v>
      </c>
      <c r="G17" t="n">
        <v>0.0041</v>
      </c>
      <c r="H17" t="n">
        <v>-2.3158</v>
      </c>
      <c r="I17" t="n">
        <v>-1.9685</v>
      </c>
      <c r="J17" t="n">
        <v>3.9156</v>
      </c>
      <c r="K17" t="n">
        <v>34.3</v>
      </c>
      <c r="L17" t="n">
        <v>34.5</v>
      </c>
      <c r="M17" t="n">
        <v>79.3</v>
      </c>
      <c r="N17" t="n">
        <v>79.75</v>
      </c>
    </row>
    <row r="18">
      <c r="A18" t="n">
        <v>5075</v>
      </c>
      <c r="B18" t="n">
        <v>13.3121</v>
      </c>
      <c r="C18" t="n">
        <v>24.5874</v>
      </c>
      <c r="D18" t="n">
        <v>94.68300000000001</v>
      </c>
      <c r="E18" t="n">
        <v>0.352</v>
      </c>
      <c r="F18" t="n">
        <v>-0.6474</v>
      </c>
      <c r="G18" t="n">
        <v>0.0041</v>
      </c>
      <c r="H18" t="n">
        <v>-2.0352</v>
      </c>
      <c r="I18" t="n">
        <v>-1.6852</v>
      </c>
      <c r="J18" t="n">
        <v>3.5664</v>
      </c>
      <c r="K18" t="n">
        <v>24.5</v>
      </c>
      <c r="L18" t="n">
        <v>24.65</v>
      </c>
      <c r="M18" t="n">
        <v>94.40000000000001</v>
      </c>
      <c r="N18" t="n">
        <v>94.95</v>
      </c>
    </row>
    <row r="19">
      <c r="A19" t="n">
        <v>5100</v>
      </c>
      <c r="B19" t="n">
        <v>13.0323</v>
      </c>
      <c r="C19" t="n">
        <v>17.2315</v>
      </c>
      <c r="D19" t="n">
        <v>112.2887</v>
      </c>
      <c r="E19" t="n">
        <v>0.2576</v>
      </c>
      <c r="F19" t="n">
        <v>-0.7418</v>
      </c>
      <c r="G19" t="n">
        <v>0.0035</v>
      </c>
      <c r="H19" t="n">
        <v>-1.6993</v>
      </c>
      <c r="I19" t="n">
        <v>-1.3466</v>
      </c>
      <c r="J19" t="n">
        <v>3.0151</v>
      </c>
      <c r="K19" t="n">
        <v>17.15</v>
      </c>
      <c r="L19" t="n">
        <v>17.3</v>
      </c>
      <c r="M19" t="n">
        <v>112</v>
      </c>
      <c r="N19" t="n">
        <v>112.6</v>
      </c>
    </row>
    <row r="20">
      <c r="A20" t="n">
        <v>5125</v>
      </c>
      <c r="B20" t="n">
        <v>12.9181</v>
      </c>
      <c r="C20" t="n">
        <v>11.9753</v>
      </c>
      <c r="D20" t="n">
        <v>131.9942</v>
      </c>
      <c r="E20" t="n">
        <v>0.1818</v>
      </c>
      <c r="F20" t="n">
        <v>-0.8176</v>
      </c>
      <c r="G20" t="n">
        <v>0.0027</v>
      </c>
      <c r="H20" t="n">
        <v>-1.3683</v>
      </c>
      <c r="I20" t="n">
        <v>-1.0128</v>
      </c>
      <c r="J20" t="n">
        <v>2.4036</v>
      </c>
      <c r="K20" t="n">
        <v>11.9</v>
      </c>
      <c r="L20" t="n">
        <v>12.05</v>
      </c>
      <c r="M20" t="n">
        <v>131.65</v>
      </c>
      <c r="N20" t="n">
        <v>132.35</v>
      </c>
    </row>
    <row r="21">
      <c r="A21" t="n">
        <v>5150</v>
      </c>
      <c r="B21" t="n">
        <v>12.9335</v>
      </c>
      <c r="C21" t="n">
        <v>8.315099999999999</v>
      </c>
      <c r="D21" t="n">
        <v>153.2957</v>
      </c>
      <c r="E21" t="n">
        <v>0.1264</v>
      </c>
      <c r="F21" t="n">
        <v>-0.873</v>
      </c>
      <c r="G21" t="n">
        <v>0.0019</v>
      </c>
      <c r="H21" t="n">
        <v>-1.0791</v>
      </c>
      <c r="I21" t="n">
        <v>-0.7209</v>
      </c>
      <c r="J21" t="n">
        <v>1.8459</v>
      </c>
      <c r="K21" t="n">
        <v>8.25</v>
      </c>
      <c r="L21" t="n">
        <v>8.4</v>
      </c>
      <c r="M21" t="n">
        <v>152.9</v>
      </c>
      <c r="N21" t="n">
        <v>153.7</v>
      </c>
    </row>
    <row r="22">
      <c r="A22" t="n">
        <v>5175</v>
      </c>
      <c r="B22" t="n">
        <v>13.0388</v>
      </c>
      <c r="C22" t="n">
        <v>5.7876</v>
      </c>
      <c r="D22" t="n">
        <v>175.7298</v>
      </c>
      <c r="E22" t="n">
        <v>0.0877</v>
      </c>
      <c r="F22" t="n">
        <v>-0.9117</v>
      </c>
      <c r="G22" t="n">
        <v>0.0013</v>
      </c>
      <c r="H22" t="n">
        <v>-0.8414</v>
      </c>
      <c r="I22" t="n">
        <v>-0.4805</v>
      </c>
      <c r="J22" t="n">
        <v>1.3881</v>
      </c>
      <c r="K22" t="n">
        <v>5.7</v>
      </c>
      <c r="L22" t="n">
        <v>5.85</v>
      </c>
      <c r="M22" t="n">
        <v>175.25</v>
      </c>
      <c r="N22" t="n">
        <v>176.2</v>
      </c>
    </row>
    <row r="23">
      <c r="A23" t="n">
        <v>5200</v>
      </c>
      <c r="B23" t="n">
        <v>13.2025</v>
      </c>
      <c r="C23" t="n">
        <v>4.0412</v>
      </c>
      <c r="D23" t="n">
        <v>198.9451</v>
      </c>
      <c r="E23" t="n">
        <v>0.061</v>
      </c>
      <c r="F23" t="n">
        <v>-0.9384</v>
      </c>
      <c r="G23" t="n">
        <v>0.0009</v>
      </c>
      <c r="H23" t="n">
        <v>-0.6515</v>
      </c>
      <c r="I23" t="n">
        <v>-0.2879</v>
      </c>
      <c r="J23" t="n">
        <v>1.0318</v>
      </c>
      <c r="K23" t="n">
        <v>3.95</v>
      </c>
      <c r="L23" t="n">
        <v>4.1</v>
      </c>
      <c r="M23" t="n">
        <v>198.4</v>
      </c>
      <c r="N23" t="n">
        <v>199.45</v>
      </c>
    </row>
    <row r="24">
      <c r="A24" t="n">
        <v>5225</v>
      </c>
      <c r="B24" t="n">
        <v>13.4027</v>
      </c>
      <c r="C24" t="n">
        <v>2.8301</v>
      </c>
      <c r="D24" t="n">
        <v>222.6957</v>
      </c>
      <c r="E24" t="n">
        <v>0.0426</v>
      </c>
      <c r="F24" t="n">
        <v>-0.9568</v>
      </c>
      <c r="G24" t="n">
        <v>0.0005999999999999999</v>
      </c>
      <c r="H24" t="n">
        <v>-0.5017</v>
      </c>
      <c r="I24" t="n">
        <v>-0.1353</v>
      </c>
      <c r="J24" t="n">
        <v>0.7619</v>
      </c>
      <c r="K24" t="n">
        <v>2.75</v>
      </c>
      <c r="L24" t="n">
        <v>2.9</v>
      </c>
      <c r="M24" t="n">
        <v>222.1</v>
      </c>
      <c r="N24" t="n">
        <v>223.3</v>
      </c>
    </row>
    <row r="25">
      <c r="A25" t="n">
        <v>5250</v>
      </c>
      <c r="B25" t="n">
        <v>13.6252</v>
      </c>
      <c r="C25" t="n">
        <v>1.9868</v>
      </c>
      <c r="D25" t="n">
        <v>246.8141</v>
      </c>
      <c r="E25" t="n">
        <v>0.0299</v>
      </c>
      <c r="F25" t="n">
        <v>-0.9696</v>
      </c>
      <c r="G25" t="n">
        <v>0.0004</v>
      </c>
      <c r="H25" t="n">
        <v>-0.3845</v>
      </c>
      <c r="I25" t="n">
        <v>-0.0154</v>
      </c>
      <c r="J25" t="n">
        <v>0.5602</v>
      </c>
      <c r="K25" t="n">
        <v>1.9</v>
      </c>
      <c r="L25" t="n">
        <v>2.05</v>
      </c>
      <c r="M25" t="n">
        <v>246.15</v>
      </c>
      <c r="N25" t="n">
        <v>247.45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4" t="inlineStr">
        <is>
          <t>HZX 30D chain: forward 5010.28, ATM IV 15.88%, one-sigma yardstick 228.11</t>
        </is>
      </c>
    </row>
    <row r="2">
      <c r="A2" s="6" t="inlineStr">
        <is>
          <t>European values; model-state deltas.</t>
        </is>
      </c>
    </row>
    <row r="4">
      <c r="A4" s="5" t="inlineStr">
        <is>
          <t>K</t>
        </is>
      </c>
      <c r="B4" s="5" t="inlineStr">
        <is>
          <t>iv</t>
        </is>
      </c>
      <c r="C4" s="5" t="inlineStr">
        <is>
          <t>call</t>
        </is>
      </c>
      <c r="D4" s="5" t="inlineStr">
        <is>
          <t>put</t>
        </is>
      </c>
      <c r="E4" s="5" t="inlineStr">
        <is>
          <t>call_delta</t>
        </is>
      </c>
      <c r="F4" s="5" t="inlineStr">
        <is>
          <t>put_delta</t>
        </is>
      </c>
      <c r="G4" s="5" t="inlineStr">
        <is>
          <t>gamma</t>
        </is>
      </c>
      <c r="H4" s="5" t="inlineStr">
        <is>
          <t>call_theta</t>
        </is>
      </c>
      <c r="I4" s="5" t="inlineStr">
        <is>
          <t>put_theta</t>
        </is>
      </c>
      <c r="J4" s="5" t="inlineStr">
        <is>
          <t>vega</t>
        </is>
      </c>
      <c r="K4" s="5" t="inlineStr">
        <is>
          <t>call_bid</t>
        </is>
      </c>
      <c r="L4" s="5" t="inlineStr">
        <is>
          <t>call_ask</t>
        </is>
      </c>
      <c r="M4" s="5" t="inlineStr">
        <is>
          <t>put_bid</t>
        </is>
      </c>
      <c r="N4" s="5" t="inlineStr">
        <is>
          <t>put_ask</t>
        </is>
      </c>
    </row>
    <row r="5">
      <c r="A5" t="n">
        <v>4750</v>
      </c>
      <c r="B5" t="n">
        <v>20.6471</v>
      </c>
      <c r="C5" t="n">
        <v>288.2627</v>
      </c>
      <c r="D5" t="n">
        <v>28.8325</v>
      </c>
      <c r="E5" t="n">
        <v>0.8796</v>
      </c>
      <c r="F5" t="n">
        <v>-0.1191</v>
      </c>
      <c r="G5" t="n">
        <v>0.0005</v>
      </c>
      <c r="H5" t="n">
        <v>-1.4208</v>
      </c>
      <c r="I5" t="n">
        <v>-1.1072</v>
      </c>
      <c r="J5" t="n">
        <v>3.148</v>
      </c>
      <c r="K5" t="n">
        <v>287.5</v>
      </c>
      <c r="L5" t="n">
        <v>289</v>
      </c>
      <c r="M5" t="n">
        <v>28.75</v>
      </c>
      <c r="N5" t="n">
        <v>28.95</v>
      </c>
    </row>
    <row r="6">
      <c r="A6" t="n">
        <v>4775</v>
      </c>
      <c r="B6" t="n">
        <v>20.2402</v>
      </c>
      <c r="C6" t="n">
        <v>266.8114</v>
      </c>
      <c r="D6" t="n">
        <v>32.2992</v>
      </c>
      <c r="E6" t="n">
        <v>0.8657</v>
      </c>
      <c r="F6" t="n">
        <v>-0.1331</v>
      </c>
      <c r="G6" t="n">
        <v>0.0005999999999999999</v>
      </c>
      <c r="H6" t="n">
        <v>-1.4908</v>
      </c>
      <c r="I6" t="n">
        <v>-1.1744</v>
      </c>
      <c r="J6" t="n">
        <v>3.3731</v>
      </c>
      <c r="K6" t="n">
        <v>266.1</v>
      </c>
      <c r="L6" t="n">
        <v>267.5</v>
      </c>
      <c r="M6" t="n">
        <v>32.2</v>
      </c>
      <c r="N6" t="n">
        <v>32.4</v>
      </c>
    </row>
    <row r="7">
      <c r="A7" t="n">
        <v>4800</v>
      </c>
      <c r="B7" t="n">
        <v>19.8231</v>
      </c>
      <c r="C7" t="n">
        <v>245.7424</v>
      </c>
      <c r="D7" t="n">
        <v>36.1481</v>
      </c>
      <c r="E7" t="n">
        <v>0.8504</v>
      </c>
      <c r="F7" t="n">
        <v>-0.1484</v>
      </c>
      <c r="G7" t="n">
        <v>0.0005999999999999999</v>
      </c>
      <c r="H7" t="n">
        <v>-1.5622</v>
      </c>
      <c r="I7" t="n">
        <v>-1.2431</v>
      </c>
      <c r="J7" t="n">
        <v>3.6081</v>
      </c>
      <c r="K7" t="n">
        <v>245.1</v>
      </c>
      <c r="L7" t="n">
        <v>246.4</v>
      </c>
      <c r="M7" t="n">
        <v>36.05</v>
      </c>
      <c r="N7" t="n">
        <v>36.25</v>
      </c>
    </row>
    <row r="8">
      <c r="A8" t="n">
        <v>4825</v>
      </c>
      <c r="B8" t="n">
        <v>19.3947</v>
      </c>
      <c r="C8" t="n">
        <v>225.0924</v>
      </c>
      <c r="D8" t="n">
        <v>40.416</v>
      </c>
      <c r="E8" t="n">
        <v>0.8335</v>
      </c>
      <c r="F8" t="n">
        <v>-0.1653</v>
      </c>
      <c r="G8" t="n">
        <v>0.0007</v>
      </c>
      <c r="H8" t="n">
        <v>-1.6344</v>
      </c>
      <c r="I8" t="n">
        <v>-1.3125</v>
      </c>
      <c r="J8" t="n">
        <v>3.8532</v>
      </c>
      <c r="K8" t="n">
        <v>224.5</v>
      </c>
      <c r="L8" t="n">
        <v>225.7</v>
      </c>
      <c r="M8" t="n">
        <v>40.3</v>
      </c>
      <c r="N8" t="n">
        <v>40.55</v>
      </c>
    </row>
    <row r="9">
      <c r="A9" t="n">
        <v>4850</v>
      </c>
      <c r="B9" t="n">
        <v>18.9539</v>
      </c>
      <c r="C9" t="n">
        <v>204.9032</v>
      </c>
      <c r="D9" t="n">
        <v>45.1447</v>
      </c>
      <c r="E9" t="n">
        <v>0.8148</v>
      </c>
      <c r="F9" t="n">
        <v>-0.184</v>
      </c>
      <c r="G9" t="n">
        <v>0.0008</v>
      </c>
      <c r="H9" t="n">
        <v>-1.7066</v>
      </c>
      <c r="I9" t="n">
        <v>-1.382</v>
      </c>
      <c r="J9" t="n">
        <v>4.1078</v>
      </c>
      <c r="K9" t="n">
        <v>204.35</v>
      </c>
      <c r="L9" t="n">
        <v>205.45</v>
      </c>
      <c r="M9" t="n">
        <v>45</v>
      </c>
      <c r="N9" t="n">
        <v>45.3</v>
      </c>
    </row>
    <row r="10">
      <c r="A10" t="n">
        <v>4875</v>
      </c>
      <c r="B10" t="n">
        <v>18.5001</v>
      </c>
      <c r="C10" t="n">
        <v>185.2232</v>
      </c>
      <c r="D10" t="n">
        <v>50.3827</v>
      </c>
      <c r="E10" t="n">
        <v>0.7939000000000001</v>
      </c>
      <c r="F10" t="n">
        <v>-0.2049</v>
      </c>
      <c r="G10" t="n">
        <v>0.0009</v>
      </c>
      <c r="H10" t="n">
        <v>-1.7778</v>
      </c>
      <c r="I10" t="n">
        <v>-1.4505</v>
      </c>
      <c r="J10" t="n">
        <v>4.371</v>
      </c>
      <c r="K10" t="n">
        <v>184.75</v>
      </c>
      <c r="L10" t="n">
        <v>185.7</v>
      </c>
      <c r="M10" t="n">
        <v>50.25</v>
      </c>
      <c r="N10" t="n">
        <v>50.55</v>
      </c>
    </row>
    <row r="11">
      <c r="A11" t="n">
        <v>4900</v>
      </c>
      <c r="B11" t="n">
        <v>18.0335</v>
      </c>
      <c r="C11" t="n">
        <v>166.1099</v>
      </c>
      <c r="D11" t="n">
        <v>56.1874</v>
      </c>
      <c r="E11" t="n">
        <v>0.7705</v>
      </c>
      <c r="F11" t="n">
        <v>-0.2283</v>
      </c>
      <c r="G11" t="n">
        <v>0.001</v>
      </c>
      <c r="H11" t="n">
        <v>-1.8462</v>
      </c>
      <c r="I11" t="n">
        <v>-1.5162</v>
      </c>
      <c r="J11" t="n">
        <v>4.6403</v>
      </c>
      <c r="K11" t="n">
        <v>165.65</v>
      </c>
      <c r="L11" t="n">
        <v>166.55</v>
      </c>
      <c r="M11" t="n">
        <v>56</v>
      </c>
      <c r="N11" t="n">
        <v>56.35</v>
      </c>
    </row>
    <row r="12">
      <c r="A12" t="n">
        <v>4925</v>
      </c>
      <c r="B12" t="n">
        <v>17.555</v>
      </c>
      <c r="C12" t="n">
        <v>147.6326</v>
      </c>
      <c r="D12" t="n">
        <v>62.628</v>
      </c>
      <c r="E12" t="n">
        <v>0.7439</v>
      </c>
      <c r="F12" t="n">
        <v>-0.2548</v>
      </c>
      <c r="G12" t="n">
        <v>0.0011</v>
      </c>
      <c r="H12" t="n">
        <v>-1.9097</v>
      </c>
      <c r="I12" t="n">
        <v>-1.577</v>
      </c>
      <c r="J12" t="n">
        <v>4.9114</v>
      </c>
      <c r="K12" t="n">
        <v>147.25</v>
      </c>
      <c r="L12" t="n">
        <v>148.05</v>
      </c>
      <c r="M12" t="n">
        <v>62.45</v>
      </c>
      <c r="N12" t="n">
        <v>62.8</v>
      </c>
    </row>
    <row r="13">
      <c r="A13" t="n">
        <v>4950</v>
      </c>
      <c r="B13" t="n">
        <v>17.0669</v>
      </c>
      <c r="C13" t="n">
        <v>129.8759</v>
      </c>
      <c r="D13" t="n">
        <v>69.78919999999999</v>
      </c>
      <c r="E13" t="n">
        <v>0.7135</v>
      </c>
      <c r="F13" t="n">
        <v>-0.2852</v>
      </c>
      <c r="G13" t="n">
        <v>0.0013</v>
      </c>
      <c r="H13" t="n">
        <v>-1.9651</v>
      </c>
      <c r="I13" t="n">
        <v>-1.6296</v>
      </c>
      <c r="J13" t="n">
        <v>5.177</v>
      </c>
      <c r="K13" t="n">
        <v>129.55</v>
      </c>
      <c r="L13" t="n">
        <v>130.25</v>
      </c>
      <c r="M13" t="n">
        <v>69.59999999999999</v>
      </c>
      <c r="N13" t="n">
        <v>70</v>
      </c>
    </row>
    <row r="14">
      <c r="A14" t="n">
        <v>4975</v>
      </c>
      <c r="B14" t="n">
        <v>16.5733</v>
      </c>
      <c r="C14" t="n">
        <v>112.9436</v>
      </c>
      <c r="D14" t="n">
        <v>77.7748</v>
      </c>
      <c r="E14" t="n">
        <v>0.6785</v>
      </c>
      <c r="F14" t="n">
        <v>-0.3203</v>
      </c>
      <c r="G14" t="n">
        <v>0.0015</v>
      </c>
      <c r="H14" t="n">
        <v>-2.0079</v>
      </c>
      <c r="I14" t="n">
        <v>-1.6697</v>
      </c>
      <c r="J14" t="n">
        <v>5.4254</v>
      </c>
      <c r="K14" t="n">
        <v>112.65</v>
      </c>
      <c r="L14" t="n">
        <v>113.25</v>
      </c>
      <c r="M14" t="n">
        <v>77.55</v>
      </c>
      <c r="N14" t="n">
        <v>78</v>
      </c>
    </row>
    <row r="15">
      <c r="A15" t="n">
        <v>5000</v>
      </c>
      <c r="B15" t="n">
        <v>16.0809</v>
      </c>
      <c r="C15" t="n">
        <v>96.96169999999999</v>
      </c>
      <c r="D15" t="n">
        <v>86.7109</v>
      </c>
      <c r="E15" t="n">
        <v>0.6377</v>
      </c>
      <c r="F15" t="n">
        <v>-0.3611</v>
      </c>
      <c r="G15" t="n">
        <v>0.0018</v>
      </c>
      <c r="H15" t="n">
        <v>-2.0322</v>
      </c>
      <c r="I15" t="n">
        <v>-1.6913</v>
      </c>
      <c r="J15" t="n">
        <v>5.6384</v>
      </c>
      <c r="K15" t="n">
        <v>96.7</v>
      </c>
      <c r="L15" t="n">
        <v>97.25</v>
      </c>
      <c r="M15" t="n">
        <v>86.45</v>
      </c>
      <c r="N15" t="n">
        <v>86.95</v>
      </c>
    </row>
    <row r="16">
      <c r="A16" t="n">
        <v>5025</v>
      </c>
      <c r="B16" t="n">
        <v>15.5994</v>
      </c>
      <c r="C16" t="n">
        <v>82.0796</v>
      </c>
      <c r="D16" t="n">
        <v>96.7467</v>
      </c>
      <c r="E16" t="n">
        <v>0.5903</v>
      </c>
      <c r="F16" t="n">
        <v>-0.4084</v>
      </c>
      <c r="G16" t="n">
        <v>0.002</v>
      </c>
      <c r="H16" t="n">
        <v>-2.0306</v>
      </c>
      <c r="I16" t="n">
        <v>-1.687</v>
      </c>
      <c r="J16" t="n">
        <v>5.7906</v>
      </c>
      <c r="K16" t="n">
        <v>81.84999999999999</v>
      </c>
      <c r="L16" t="n">
        <v>82.3</v>
      </c>
      <c r="M16" t="n">
        <v>96.5</v>
      </c>
      <c r="N16" t="n">
        <v>97</v>
      </c>
    </row>
    <row r="17">
      <c r="A17" t="n">
        <v>5050</v>
      </c>
      <c r="B17" t="n">
        <v>15.1426</v>
      </c>
      <c r="C17" t="n">
        <v>68.4641</v>
      </c>
      <c r="D17" t="n">
        <v>108.0492</v>
      </c>
      <c r="E17" t="n">
        <v>0.5358000000000001</v>
      </c>
      <c r="F17" t="n">
        <v>-0.463</v>
      </c>
      <c r="G17" t="n">
        <v>0.0023</v>
      </c>
      <c r="H17" t="n">
        <v>-1.9948</v>
      </c>
      <c r="I17" t="n">
        <v>-1.6484</v>
      </c>
      <c r="J17" t="n">
        <v>5.8486</v>
      </c>
      <c r="K17" t="n">
        <v>68.25</v>
      </c>
      <c r="L17" t="n">
        <v>68.65000000000001</v>
      </c>
      <c r="M17" t="n">
        <v>107.75</v>
      </c>
      <c r="N17" t="n">
        <v>108.35</v>
      </c>
    </row>
    <row r="18">
      <c r="A18" t="n">
        <v>5075</v>
      </c>
      <c r="B18" t="n">
        <v>14.7274</v>
      </c>
      <c r="C18" t="n">
        <v>56.2831</v>
      </c>
      <c r="D18" t="n">
        <v>120.7861</v>
      </c>
      <c r="E18" t="n">
        <v>0.4746</v>
      </c>
      <c r="F18" t="n">
        <v>-0.5242</v>
      </c>
      <c r="G18" t="n">
        <v>0.0026</v>
      </c>
      <c r="H18" t="n">
        <v>-1.9174</v>
      </c>
      <c r="I18" t="n">
        <v>-1.5683</v>
      </c>
      <c r="J18" t="n">
        <v>5.7771</v>
      </c>
      <c r="K18" t="n">
        <v>56.1</v>
      </c>
      <c r="L18" t="n">
        <v>56.45</v>
      </c>
      <c r="M18" t="n">
        <v>120.45</v>
      </c>
      <c r="N18" t="n">
        <v>121.1</v>
      </c>
    </row>
    <row r="19">
      <c r="A19" t="n">
        <v>5100</v>
      </c>
      <c r="B19" t="n">
        <v>14.3724</v>
      </c>
      <c r="C19" t="n">
        <v>45.6727</v>
      </c>
      <c r="D19" t="n">
        <v>135.0937</v>
      </c>
      <c r="E19" t="n">
        <v>0.4088</v>
      </c>
      <c r="F19" t="n">
        <v>-0.59</v>
      </c>
      <c r="G19" t="n">
        <v>0.0027</v>
      </c>
      <c r="H19" t="n">
        <v>-1.7963</v>
      </c>
      <c r="I19" t="n">
        <v>-1.4444</v>
      </c>
      <c r="J19" t="n">
        <v>5.5506</v>
      </c>
      <c r="K19" t="n">
        <v>45.55</v>
      </c>
      <c r="L19" t="n">
        <v>45.8</v>
      </c>
      <c r="M19" t="n">
        <v>134.75</v>
      </c>
      <c r="N19" t="n">
        <v>135.45</v>
      </c>
    </row>
    <row r="20">
      <c r="A20" t="n">
        <v>5125</v>
      </c>
      <c r="B20" t="n">
        <v>14.0934</v>
      </c>
      <c r="C20" t="n">
        <v>36.6943</v>
      </c>
      <c r="D20" t="n">
        <v>151.0333</v>
      </c>
      <c r="E20" t="n">
        <v>0.3423</v>
      </c>
      <c r="F20" t="n">
        <v>-0.6565</v>
      </c>
      <c r="G20" t="n">
        <v>0.0027</v>
      </c>
      <c r="H20" t="n">
        <v>-1.6376</v>
      </c>
      <c r="I20" t="n">
        <v>-1.283</v>
      </c>
      <c r="J20" t="n">
        <v>5.1702</v>
      </c>
      <c r="K20" t="n">
        <v>36.6</v>
      </c>
      <c r="L20" t="n">
        <v>36.8</v>
      </c>
      <c r="M20" t="n">
        <v>150.65</v>
      </c>
      <c r="N20" t="n">
        <v>151.45</v>
      </c>
    </row>
    <row r="21">
      <c r="A21" t="n">
        <v>5150</v>
      </c>
      <c r="B21" t="n">
        <v>13.8992</v>
      </c>
      <c r="C21" t="n">
        <v>29.3028</v>
      </c>
      <c r="D21" t="n">
        <v>168.5597</v>
      </c>
      <c r="E21" t="n">
        <v>0.2795</v>
      </c>
      <c r="F21" t="n">
        <v>-0.7193000000000001</v>
      </c>
      <c r="G21" t="n">
        <v>0.0025</v>
      </c>
      <c r="H21" t="n">
        <v>-1.4561</v>
      </c>
      <c r="I21" t="n">
        <v>-1.0988</v>
      </c>
      <c r="J21" t="n">
        <v>4.672</v>
      </c>
      <c r="K21" t="n">
        <v>29.2</v>
      </c>
      <c r="L21" t="n">
        <v>29.4</v>
      </c>
      <c r="M21" t="n">
        <v>168.1</v>
      </c>
      <c r="N21" t="n">
        <v>169</v>
      </c>
    </row>
    <row r="22">
      <c r="A22" t="n">
        <v>5175</v>
      </c>
      <c r="B22" t="n">
        <v>13.7891</v>
      </c>
      <c r="C22" t="n">
        <v>23.3498</v>
      </c>
      <c r="D22" t="n">
        <v>187.5246</v>
      </c>
      <c r="E22" t="n">
        <v>0.2242</v>
      </c>
      <c r="F22" t="n">
        <v>-0.7745</v>
      </c>
      <c r="G22" t="n">
        <v>0.0021</v>
      </c>
      <c r="H22" t="n">
        <v>-1.2699</v>
      </c>
      <c r="I22" t="n">
        <v>-0.9098000000000001</v>
      </c>
      <c r="J22" t="n">
        <v>4.1142</v>
      </c>
      <c r="K22" t="n">
        <v>23.25</v>
      </c>
      <c r="L22" t="n">
        <v>23.45</v>
      </c>
      <c r="M22" t="n">
        <v>187.05</v>
      </c>
      <c r="N22" t="n">
        <v>188</v>
      </c>
    </row>
    <row r="23">
      <c r="A23" t="n">
        <v>5200</v>
      </c>
      <c r="B23" t="n">
        <v>13.7544</v>
      </c>
      <c r="C23" t="n">
        <v>18.6232</v>
      </c>
      <c r="D23" t="n">
        <v>207.716</v>
      </c>
      <c r="E23" t="n">
        <v>0.1781</v>
      </c>
      <c r="F23" t="n">
        <v>-0.8207</v>
      </c>
      <c r="G23" t="n">
        <v>0.0017</v>
      </c>
      <c r="H23" t="n">
        <v>-1.0933</v>
      </c>
      <c r="I23" t="n">
        <v>-0.7305</v>
      </c>
      <c r="J23" t="n">
        <v>3.554</v>
      </c>
      <c r="K23" t="n">
        <v>18.55</v>
      </c>
      <c r="L23" t="n">
        <v>18.7</v>
      </c>
      <c r="M23" t="n">
        <v>207.15</v>
      </c>
      <c r="N23" t="n">
        <v>208.25</v>
      </c>
    </row>
    <row r="24">
      <c r="A24" t="n">
        <v>5225</v>
      </c>
      <c r="B24" t="n">
        <v>13.7822</v>
      </c>
      <c r="C24" t="n">
        <v>14.896</v>
      </c>
      <c r="D24" t="n">
        <v>228.9067</v>
      </c>
      <c r="E24" t="n">
        <v>0.141</v>
      </c>
      <c r="F24" t="n">
        <v>-0.8578</v>
      </c>
      <c r="G24" t="n">
        <v>0.0014</v>
      </c>
      <c r="H24" t="n">
        <v>-0.9346</v>
      </c>
      <c r="I24" t="n">
        <v>-0.5691000000000001</v>
      </c>
      <c r="J24" t="n">
        <v>3.0309</v>
      </c>
      <c r="K24" t="n">
        <v>14.8</v>
      </c>
      <c r="L24" t="n">
        <v>14.95</v>
      </c>
      <c r="M24" t="n">
        <v>228.3</v>
      </c>
      <c r="N24" t="n">
        <v>229.5</v>
      </c>
    </row>
    <row r="25">
      <c r="A25" t="n">
        <v>5250</v>
      </c>
      <c r="B25" t="n">
        <v>13.8592</v>
      </c>
      <c r="C25" t="n">
        <v>11.9603</v>
      </c>
      <c r="D25" t="n">
        <v>250.8889</v>
      </c>
      <c r="E25" t="n">
        <v>0.1117</v>
      </c>
      <c r="F25" t="n">
        <v>-0.8871</v>
      </c>
      <c r="G25" t="n">
        <v>0.0011</v>
      </c>
      <c r="H25" t="n">
        <v>-0.7965</v>
      </c>
      <c r="I25" t="n">
        <v>-0.4282</v>
      </c>
      <c r="J25" t="n">
        <v>2.5647</v>
      </c>
      <c r="K25" t="n">
        <v>11.9</v>
      </c>
      <c r="L25" t="n">
        <v>12.05</v>
      </c>
      <c r="M25" t="n">
        <v>250.25</v>
      </c>
      <c r="N25" t="n">
        <v>251.55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4" t="inlineStr">
        <is>
          <t>HZX 45D chain: forward 5015.43, ATM IV 16.62%, one-sigma yardstick 292.62</t>
        </is>
      </c>
    </row>
    <row r="2">
      <c r="A2" s="6" t="inlineStr">
        <is>
          <t>European values; model-state deltas.</t>
        </is>
      </c>
    </row>
    <row r="4">
      <c r="A4" s="5" t="inlineStr">
        <is>
          <t>K</t>
        </is>
      </c>
      <c r="B4" s="5" t="inlineStr">
        <is>
          <t>iv</t>
        </is>
      </c>
      <c r="C4" s="5" t="inlineStr">
        <is>
          <t>call</t>
        </is>
      </c>
      <c r="D4" s="5" t="inlineStr">
        <is>
          <t>put</t>
        </is>
      </c>
      <c r="E4" s="5" t="inlineStr">
        <is>
          <t>call_delta</t>
        </is>
      </c>
      <c r="F4" s="5" t="inlineStr">
        <is>
          <t>put_delta</t>
        </is>
      </c>
      <c r="G4" s="5" t="inlineStr">
        <is>
          <t>gamma</t>
        </is>
      </c>
      <c r="H4" s="5" t="inlineStr">
        <is>
          <t>call_theta</t>
        </is>
      </c>
      <c r="I4" s="5" t="inlineStr">
        <is>
          <t>put_theta</t>
        </is>
      </c>
      <c r="J4" s="5" t="inlineStr">
        <is>
          <t>vega</t>
        </is>
      </c>
      <c r="K4" s="5" t="inlineStr">
        <is>
          <t>call_bid</t>
        </is>
      </c>
      <c r="L4" s="5" t="inlineStr">
        <is>
          <t>call_ask</t>
        </is>
      </c>
      <c r="M4" s="5" t="inlineStr">
        <is>
          <t>put_bid</t>
        </is>
      </c>
      <c r="N4" s="5" t="inlineStr">
        <is>
          <t>put_ask</t>
        </is>
      </c>
    </row>
    <row r="5">
      <c r="A5" t="n">
        <v>4775</v>
      </c>
      <c r="B5" t="n">
        <v>20.0793</v>
      </c>
      <c r="C5" t="n">
        <v>288.5557</v>
      </c>
      <c r="D5" t="n">
        <v>49.3038</v>
      </c>
      <c r="E5" t="n">
        <v>0.8366</v>
      </c>
      <c r="F5" t="n">
        <v>-0.1616</v>
      </c>
      <c r="G5" t="n">
        <v>0.0005999999999999999</v>
      </c>
      <c r="H5" t="n">
        <v>-1.417</v>
      </c>
      <c r="I5" t="n">
        <v>-1.1013</v>
      </c>
      <c r="J5" t="n">
        <v>4.9357</v>
      </c>
      <c r="K5" t="n">
        <v>287.8</v>
      </c>
      <c r="L5" t="n">
        <v>289.3</v>
      </c>
      <c r="M5" t="n">
        <v>49.15</v>
      </c>
      <c r="N5" t="n">
        <v>49.45</v>
      </c>
    </row>
    <row r="6">
      <c r="A6" t="n">
        <v>4800</v>
      </c>
      <c r="B6" t="n">
        <v>19.7348</v>
      </c>
      <c r="C6" t="n">
        <v>268.3681</v>
      </c>
      <c r="D6" t="n">
        <v>53.9932</v>
      </c>
      <c r="E6" t="n">
        <v>0.821</v>
      </c>
      <c r="F6" t="n">
        <v>-0.1772</v>
      </c>
      <c r="G6" t="n">
        <v>0.0005999999999999999</v>
      </c>
      <c r="H6" t="n">
        <v>-1.4671</v>
      </c>
      <c r="I6" t="n">
        <v>-1.1487</v>
      </c>
      <c r="J6" t="n">
        <v>5.1666</v>
      </c>
      <c r="K6" t="n">
        <v>267.65</v>
      </c>
      <c r="L6" t="n">
        <v>269.05</v>
      </c>
      <c r="M6" t="n">
        <v>53.85</v>
      </c>
      <c r="N6" t="n">
        <v>54.15</v>
      </c>
    </row>
    <row r="7">
      <c r="A7" t="n">
        <v>4825</v>
      </c>
      <c r="B7" t="n">
        <v>19.3868</v>
      </c>
      <c r="C7" t="n">
        <v>248.6034</v>
      </c>
      <c r="D7" t="n">
        <v>59.1055</v>
      </c>
      <c r="E7" t="n">
        <v>0.804</v>
      </c>
      <c r="F7" t="n">
        <v>-0.1941</v>
      </c>
      <c r="G7" t="n">
        <v>0.0007</v>
      </c>
      <c r="H7" t="n">
        <v>-1.5169</v>
      </c>
      <c r="I7" t="n">
        <v>-1.1959</v>
      </c>
      <c r="J7" t="n">
        <v>5.3989</v>
      </c>
      <c r="K7" t="n">
        <v>247.95</v>
      </c>
      <c r="L7" t="n">
        <v>249.25</v>
      </c>
      <c r="M7" t="n">
        <v>58.95</v>
      </c>
      <c r="N7" t="n">
        <v>59.3</v>
      </c>
    </row>
    <row r="8">
      <c r="A8" t="n">
        <v>4850</v>
      </c>
      <c r="B8" t="n">
        <v>19.0347</v>
      </c>
      <c r="C8" t="n">
        <v>229.2947</v>
      </c>
      <c r="D8" t="n">
        <v>64.6738</v>
      </c>
      <c r="E8" t="n">
        <v>0.7857</v>
      </c>
      <c r="F8" t="n">
        <v>-0.2124</v>
      </c>
      <c r="G8" t="n">
        <v>0.0007</v>
      </c>
      <c r="H8" t="n">
        <v>-1.5662</v>
      </c>
      <c r="I8" t="n">
        <v>-1.2424</v>
      </c>
      <c r="J8" t="n">
        <v>5.6318</v>
      </c>
      <c r="K8" t="n">
        <v>228.7</v>
      </c>
      <c r="L8" t="n">
        <v>229.9</v>
      </c>
      <c r="M8" t="n">
        <v>64.5</v>
      </c>
      <c r="N8" t="n">
        <v>64.84999999999999</v>
      </c>
    </row>
    <row r="9">
      <c r="A9" t="n">
        <v>4875</v>
      </c>
      <c r="B9" t="n">
        <v>18.6782</v>
      </c>
      <c r="C9" t="n">
        <v>210.4781</v>
      </c>
      <c r="D9" t="n">
        <v>70.7342</v>
      </c>
      <c r="E9" t="n">
        <v>0.7658</v>
      </c>
      <c r="F9" t="n">
        <v>-0.2323</v>
      </c>
      <c r="G9" t="n">
        <v>0.0008</v>
      </c>
      <c r="H9" t="n">
        <v>-1.6142</v>
      </c>
      <c r="I9" t="n">
        <v>-1.2876</v>
      </c>
      <c r="J9" t="n">
        <v>5.8639</v>
      </c>
      <c r="K9" t="n">
        <v>209.95</v>
      </c>
      <c r="L9" t="n">
        <v>211.05</v>
      </c>
      <c r="M9" t="n">
        <v>70.55</v>
      </c>
      <c r="N9" t="n">
        <v>70.95</v>
      </c>
    </row>
    <row r="10">
      <c r="A10" t="n">
        <v>4900</v>
      </c>
      <c r="B10" t="n">
        <v>18.3171</v>
      </c>
      <c r="C10" t="n">
        <v>192.1936</v>
      </c>
      <c r="D10" t="n">
        <v>77.3267</v>
      </c>
      <c r="E10" t="n">
        <v>0.7442</v>
      </c>
      <c r="F10" t="n">
        <v>-0.254</v>
      </c>
      <c r="G10" t="n">
        <v>0.0009</v>
      </c>
      <c r="H10" t="n">
        <v>-1.6601</v>
      </c>
      <c r="I10" t="n">
        <v>-1.3308</v>
      </c>
      <c r="J10" t="n">
        <v>6.0933</v>
      </c>
      <c r="K10" t="n">
        <v>191.7</v>
      </c>
      <c r="L10" t="n">
        <v>192.7</v>
      </c>
      <c r="M10" t="n">
        <v>77.09999999999999</v>
      </c>
      <c r="N10" t="n">
        <v>77.55</v>
      </c>
    </row>
    <row r="11">
      <c r="A11" t="n">
        <v>4925</v>
      </c>
      <c r="B11" t="n">
        <v>17.9518</v>
      </c>
      <c r="C11" t="n">
        <v>174.4864</v>
      </c>
      <c r="D11" t="n">
        <v>84.4966</v>
      </c>
      <c r="E11" t="n">
        <v>0.7205</v>
      </c>
      <c r="F11" t="n">
        <v>-0.2776</v>
      </c>
      <c r="G11" t="n">
        <v>0.001</v>
      </c>
      <c r="H11" t="n">
        <v>-1.7026</v>
      </c>
      <c r="I11" t="n">
        <v>-1.3706</v>
      </c>
      <c r="J11" t="n">
        <v>6.3172</v>
      </c>
      <c r="K11" t="n">
        <v>174.05</v>
      </c>
      <c r="L11" t="n">
        <v>174.95</v>
      </c>
      <c r="M11" t="n">
        <v>84.25</v>
      </c>
      <c r="N11" t="n">
        <v>84.75</v>
      </c>
    </row>
    <row r="12">
      <c r="A12" t="n">
        <v>4950</v>
      </c>
      <c r="B12" t="n">
        <v>17.583</v>
      </c>
      <c r="C12" t="n">
        <v>157.4083</v>
      </c>
      <c r="D12" t="n">
        <v>92.2954</v>
      </c>
      <c r="E12" t="n">
        <v>0.6945</v>
      </c>
      <c r="F12" t="n">
        <v>-0.3036</v>
      </c>
      <c r="G12" t="n">
        <v>0.0011</v>
      </c>
      <c r="H12" t="n">
        <v>-1.7404</v>
      </c>
      <c r="I12" t="n">
        <v>-1.4057</v>
      </c>
      <c r="J12" t="n">
        <v>6.5309</v>
      </c>
      <c r="K12" t="n">
        <v>157</v>
      </c>
      <c r="L12" t="n">
        <v>157.85</v>
      </c>
      <c r="M12" t="n">
        <v>92.05</v>
      </c>
      <c r="N12" t="n">
        <v>92.55</v>
      </c>
    </row>
    <row r="13">
      <c r="A13" t="n">
        <v>4975</v>
      </c>
      <c r="B13" t="n">
        <v>17.2124</v>
      </c>
      <c r="C13" t="n">
        <v>141.0187</v>
      </c>
      <c r="D13" t="n">
        <v>100.7829</v>
      </c>
      <c r="E13" t="n">
        <v>0.6659</v>
      </c>
      <c r="F13" t="n">
        <v>-0.3322</v>
      </c>
      <c r="G13" t="n">
        <v>0.0012</v>
      </c>
      <c r="H13" t="n">
        <v>-1.7713</v>
      </c>
      <c r="I13" t="n">
        <v>-1.4338</v>
      </c>
      <c r="J13" t="n">
        <v>6.7282</v>
      </c>
      <c r="K13" t="n">
        <v>140.65</v>
      </c>
      <c r="L13" t="n">
        <v>141.4</v>
      </c>
      <c r="M13" t="n">
        <v>100.5</v>
      </c>
      <c r="N13" t="n">
        <v>101.05</v>
      </c>
    </row>
    <row r="14">
      <c r="A14" t="n">
        <v>5000</v>
      </c>
      <c r="B14" t="n">
        <v>16.8425</v>
      </c>
      <c r="C14" t="n">
        <v>125.3861</v>
      </c>
      <c r="D14" t="n">
        <v>110.0273</v>
      </c>
      <c r="E14" t="n">
        <v>0.6342</v>
      </c>
      <c r="F14" t="n">
        <v>-0.3639</v>
      </c>
      <c r="G14" t="n">
        <v>0.0013</v>
      </c>
      <c r="H14" t="n">
        <v>-1.7928</v>
      </c>
      <c r="I14" t="n">
        <v>-1.4526</v>
      </c>
      <c r="J14" t="n">
        <v>6.9</v>
      </c>
      <c r="K14" t="n">
        <v>125.05</v>
      </c>
      <c r="L14" t="n">
        <v>125.7</v>
      </c>
      <c r="M14" t="n">
        <v>109.75</v>
      </c>
      <c r="N14" t="n">
        <v>110.35</v>
      </c>
    </row>
    <row r="15">
      <c r="A15" t="n">
        <v>5025</v>
      </c>
      <c r="B15" t="n">
        <v>16.4771</v>
      </c>
      <c r="C15" t="n">
        <v>110.5881</v>
      </c>
      <c r="D15" t="n">
        <v>120.1063</v>
      </c>
      <c r="E15" t="n">
        <v>0.5991</v>
      </c>
      <c r="F15" t="n">
        <v>-0.3991</v>
      </c>
      <c r="G15" t="n">
        <v>0.0015</v>
      </c>
      <c r="H15" t="n">
        <v>-1.8017</v>
      </c>
      <c r="I15" t="n">
        <v>-1.4588</v>
      </c>
      <c r="J15" t="n">
        <v>7.0338</v>
      </c>
      <c r="K15" t="n">
        <v>110.3</v>
      </c>
      <c r="L15" t="n">
        <v>110.9</v>
      </c>
      <c r="M15" t="n">
        <v>119.8</v>
      </c>
      <c r="N15" t="n">
        <v>120.45</v>
      </c>
    </row>
    <row r="16">
      <c r="A16" t="n">
        <v>5050</v>
      </c>
      <c r="B16" t="n">
        <v>16.1214</v>
      </c>
      <c r="C16" t="n">
        <v>96.7105</v>
      </c>
      <c r="D16" t="n">
        <v>131.1057</v>
      </c>
      <c r="E16" t="n">
        <v>0.5602</v>
      </c>
      <c r="F16" t="n">
        <v>-0.438</v>
      </c>
      <c r="G16" t="n">
        <v>0.0016</v>
      </c>
      <c r="H16" t="n">
        <v>-1.7946</v>
      </c>
      <c r="I16" t="n">
        <v>-1.4489</v>
      </c>
      <c r="J16" t="n">
        <v>7.1141</v>
      </c>
      <c r="K16" t="n">
        <v>96.45</v>
      </c>
      <c r="L16" t="n">
        <v>97</v>
      </c>
      <c r="M16" t="n">
        <v>130.75</v>
      </c>
      <c r="N16" t="n">
        <v>131.45</v>
      </c>
    </row>
    <row r="17">
      <c r="A17" t="n">
        <v>5075</v>
      </c>
      <c r="B17" t="n">
        <v>15.7818</v>
      </c>
      <c r="C17" t="n">
        <v>83.8436</v>
      </c>
      <c r="D17" t="n">
        <v>143.1159</v>
      </c>
      <c r="E17" t="n">
        <v>0.5174</v>
      </c>
      <c r="F17" t="n">
        <v>-0.4807</v>
      </c>
      <c r="G17" t="n">
        <v>0.0018</v>
      </c>
      <c r="H17" t="n">
        <v>-1.7676</v>
      </c>
      <c r="I17" t="n">
        <v>-1.4193</v>
      </c>
      <c r="J17" t="n">
        <v>7.1228</v>
      </c>
      <c r="K17" t="n">
        <v>83.59999999999999</v>
      </c>
      <c r="L17" t="n">
        <v>84.09999999999999</v>
      </c>
      <c r="M17" t="n">
        <v>142.75</v>
      </c>
      <c r="N17" t="n">
        <v>143.5</v>
      </c>
    </row>
    <row r="18">
      <c r="A18" t="n">
        <v>5100</v>
      </c>
      <c r="B18" t="n">
        <v>15.4665</v>
      </c>
      <c r="C18" t="n">
        <v>72.07470000000001</v>
      </c>
      <c r="D18" t="n">
        <v>156.224</v>
      </c>
      <c r="E18" t="n">
        <v>0.4711</v>
      </c>
      <c r="F18" t="n">
        <v>-0.5271</v>
      </c>
      <c r="G18" t="n">
        <v>0.002</v>
      </c>
      <c r="H18" t="n">
        <v>-1.7179</v>
      </c>
      <c r="I18" t="n">
        <v>-1.3668</v>
      </c>
      <c r="J18" t="n">
        <v>7.0414</v>
      </c>
      <c r="K18" t="n">
        <v>71.84999999999999</v>
      </c>
      <c r="L18" t="n">
        <v>72.3</v>
      </c>
      <c r="M18" t="n">
        <v>155.8</v>
      </c>
      <c r="N18" t="n">
        <v>156.65</v>
      </c>
    </row>
    <row r="19">
      <c r="A19" t="n">
        <v>5125</v>
      </c>
      <c r="B19" t="n">
        <v>15.1838</v>
      </c>
      <c r="C19" t="n">
        <v>61.4764</v>
      </c>
      <c r="D19" t="n">
        <v>170.5027</v>
      </c>
      <c r="E19" t="n">
        <v>0.4221</v>
      </c>
      <c r="F19" t="n">
        <v>-0.5760999999999999</v>
      </c>
      <c r="G19" t="n">
        <v>0.002</v>
      </c>
      <c r="H19" t="n">
        <v>-1.6439</v>
      </c>
      <c r="I19" t="n">
        <v>-1.2901</v>
      </c>
      <c r="J19" t="n">
        <v>6.856</v>
      </c>
      <c r="K19" t="n">
        <v>61.3</v>
      </c>
      <c r="L19" t="n">
        <v>61.65</v>
      </c>
      <c r="M19" t="n">
        <v>170.05</v>
      </c>
      <c r="N19" t="n">
        <v>170.95</v>
      </c>
    </row>
    <row r="20">
      <c r="A20" t="n">
        <v>5150</v>
      </c>
      <c r="B20" t="n">
        <v>14.942</v>
      </c>
      <c r="C20" t="n">
        <v>52.0923</v>
      </c>
      <c r="D20" t="n">
        <v>185.9956</v>
      </c>
      <c r="E20" t="n">
        <v>0.3719</v>
      </c>
      <c r="F20" t="n">
        <v>-0.6263</v>
      </c>
      <c r="G20" t="n">
        <v>0.0021</v>
      </c>
      <c r="H20" t="n">
        <v>-1.547</v>
      </c>
      <c r="I20" t="n">
        <v>-1.1904</v>
      </c>
      <c r="J20" t="n">
        <v>6.5621</v>
      </c>
      <c r="K20" t="n">
        <v>51.95</v>
      </c>
      <c r="L20" t="n">
        <v>52.25</v>
      </c>
      <c r="M20" t="n">
        <v>185.5</v>
      </c>
      <c r="N20" t="n">
        <v>186.5</v>
      </c>
    </row>
    <row r="21">
      <c r="A21" t="n">
        <v>5175</v>
      </c>
      <c r="B21" t="n">
        <v>14.7475</v>
      </c>
      <c r="C21" t="n">
        <v>43.9236</v>
      </c>
      <c r="D21" t="n">
        <v>202.7039</v>
      </c>
      <c r="E21" t="n">
        <v>0.3223</v>
      </c>
      <c r="F21" t="n">
        <v>-0.6758</v>
      </c>
      <c r="G21" t="n">
        <v>0.002</v>
      </c>
      <c r="H21" t="n">
        <v>-1.4316</v>
      </c>
      <c r="I21" t="n">
        <v>-1.0724</v>
      </c>
      <c r="J21" t="n">
        <v>6.1695</v>
      </c>
      <c r="K21" t="n">
        <v>43.8</v>
      </c>
      <c r="L21" t="n">
        <v>44.05</v>
      </c>
      <c r="M21" t="n">
        <v>202.15</v>
      </c>
      <c r="N21" t="n">
        <v>203.25</v>
      </c>
    </row>
    <row r="22">
      <c r="A22" t="n">
        <v>5200</v>
      </c>
      <c r="B22" t="n">
        <v>14.6036</v>
      </c>
      <c r="C22" t="n">
        <v>36.9236</v>
      </c>
      <c r="D22" t="n">
        <v>220.5809</v>
      </c>
      <c r="E22" t="n">
        <v>0.2754</v>
      </c>
      <c r="F22" t="n">
        <v>-0.7227</v>
      </c>
      <c r="G22" t="n">
        <v>0.0019</v>
      </c>
      <c r="H22" t="n">
        <v>-1.3048</v>
      </c>
      <c r="I22" t="n">
        <v>-0.9429</v>
      </c>
      <c r="J22" t="n">
        <v>5.7016</v>
      </c>
      <c r="K22" t="n">
        <v>36.8</v>
      </c>
      <c r="L22" t="n">
        <v>37.05</v>
      </c>
      <c r="M22" t="n">
        <v>220</v>
      </c>
      <c r="N22" t="n">
        <v>221.15</v>
      </c>
    </row>
    <row r="23">
      <c r="A23" t="n">
        <v>5225</v>
      </c>
      <c r="B23" t="n">
        <v>14.5102</v>
      </c>
      <c r="C23" t="n">
        <v>31.0023</v>
      </c>
      <c r="D23" t="n">
        <v>239.5366</v>
      </c>
      <c r="E23" t="n">
        <v>0.2328</v>
      </c>
      <c r="F23" t="n">
        <v>-0.7654</v>
      </c>
      <c r="G23" t="n">
        <v>0.0017</v>
      </c>
      <c r="H23" t="n">
        <v>-1.1743</v>
      </c>
      <c r="I23" t="n">
        <v>-0.8096</v>
      </c>
      <c r="J23" t="n">
        <v>5.1903</v>
      </c>
      <c r="K23" t="n">
        <v>30.9</v>
      </c>
      <c r="L23" t="n">
        <v>31.1</v>
      </c>
      <c r="M23" t="n">
        <v>238.9</v>
      </c>
      <c r="N23" t="n">
        <v>240.15</v>
      </c>
    </row>
    <row r="24">
      <c r="A24" t="n">
        <v>5250</v>
      </c>
      <c r="B24" t="n">
        <v>14.4643</v>
      </c>
      <c r="C24" t="n">
        <v>26.0402</v>
      </c>
      <c r="D24" t="n">
        <v>259.4516</v>
      </c>
      <c r="E24" t="n">
        <v>0.1953</v>
      </c>
      <c r="F24" t="n">
        <v>-0.8028</v>
      </c>
      <c r="G24" t="n">
        <v>0.0015</v>
      </c>
      <c r="H24" t="n">
        <v>-1.0469</v>
      </c>
      <c r="I24" t="n">
        <v>-0.6795</v>
      </c>
      <c r="J24" t="n">
        <v>4.6673</v>
      </c>
      <c r="K24" t="n">
        <v>25.95</v>
      </c>
      <c r="L24" t="n">
        <v>26.15</v>
      </c>
      <c r="M24" t="n">
        <v>258.8</v>
      </c>
      <c r="N24" t="n">
        <v>260.15</v>
      </c>
    </row>
    <row r="25">
      <c r="A25" t="n">
        <v>5275</v>
      </c>
      <c r="B25" t="n">
        <v>14.4608</v>
      </c>
      <c r="C25" t="n">
        <v>21.9061</v>
      </c>
      <c r="D25" t="n">
        <v>280.1945</v>
      </c>
      <c r="E25" t="n">
        <v>0.1633</v>
      </c>
      <c r="F25" t="n">
        <v>-0.8349</v>
      </c>
      <c r="G25" t="n">
        <v>0.0012</v>
      </c>
      <c r="H25" t="n">
        <v>-0.9274</v>
      </c>
      <c r="I25" t="n">
        <v>-0.5572</v>
      </c>
      <c r="J25" t="n">
        <v>4.1587</v>
      </c>
      <c r="K25" t="n">
        <v>21.85</v>
      </c>
      <c r="L25" t="n">
        <v>22</v>
      </c>
      <c r="M25" t="n">
        <v>279.45</v>
      </c>
      <c r="N25" t="n">
        <v>280.9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HZY 30D chain: forward 499.77, ATM IV 15.88%, one-sigma yardstick 22.75</t>
        </is>
      </c>
    </row>
    <row r="2">
      <c r="A2" s="6" t="inlineStr">
        <is>
          <t>American values (HZY, HZE): the IV column is the European implied volatility.</t>
        </is>
      </c>
    </row>
    <row r="4">
      <c r="A4" s="5" t="inlineStr">
        <is>
          <t>K</t>
        </is>
      </c>
      <c r="B4" s="5" t="inlineStr">
        <is>
          <t>iv_european</t>
        </is>
      </c>
      <c r="C4" s="5" t="inlineStr">
        <is>
          <t>call</t>
        </is>
      </c>
      <c r="D4" s="5" t="inlineStr">
        <is>
          <t>put</t>
        </is>
      </c>
      <c r="E4" s="5" t="inlineStr">
        <is>
          <t>call_delta</t>
        </is>
      </c>
      <c r="F4" s="5" t="inlineStr">
        <is>
          <t>put_delta</t>
        </is>
      </c>
      <c r="G4" s="5" t="inlineStr">
        <is>
          <t>call_gamma</t>
        </is>
      </c>
      <c r="H4" s="5" t="inlineStr">
        <is>
          <t>put_gamma</t>
        </is>
      </c>
      <c r="I4" s="5" t="inlineStr">
        <is>
          <t>call_theta</t>
        </is>
      </c>
      <c r="J4" s="5" t="inlineStr">
        <is>
          <t>put_theta</t>
        </is>
      </c>
      <c r="K4" s="5" t="inlineStr">
        <is>
          <t>call_vega</t>
        </is>
      </c>
      <c r="L4" s="5" t="inlineStr">
        <is>
          <t>put_vega</t>
        </is>
      </c>
      <c r="M4" s="5" t="inlineStr">
        <is>
          <t>call_bid</t>
        </is>
      </c>
      <c r="N4" s="5" t="inlineStr">
        <is>
          <t>call_ask</t>
        </is>
      </c>
      <c r="O4" s="5" t="inlineStr">
        <is>
          <t>put_bid</t>
        </is>
      </c>
      <c r="P4" s="5" t="inlineStr">
        <is>
          <t>put_ask</t>
        </is>
      </c>
    </row>
    <row r="5">
      <c r="A5" t="n">
        <v>470</v>
      </c>
      <c r="B5" t="n">
        <v>21.2511</v>
      </c>
      <c r="C5" t="n">
        <v>33.2474</v>
      </c>
      <c r="D5" t="n">
        <v>2.4276</v>
      </c>
      <c r="E5" t="n">
        <v>0.9131</v>
      </c>
      <c r="F5" t="n">
        <v>-0.1008</v>
      </c>
      <c r="G5" t="n">
        <v>0.0039</v>
      </c>
      <c r="H5" t="n">
        <v>0.0043</v>
      </c>
      <c r="I5" t="n">
        <v>-0.1483</v>
      </c>
      <c r="J5" t="n">
        <v>-0.09909999999999999</v>
      </c>
      <c r="K5" t="n">
        <v>0.2622</v>
      </c>
      <c r="L5" t="n">
        <v>0.2825</v>
      </c>
      <c r="M5" t="n">
        <v>33.15</v>
      </c>
      <c r="N5" t="n">
        <v>33.35</v>
      </c>
      <c r="O5" t="n">
        <v>2.35</v>
      </c>
      <c r="P5" t="n">
        <v>2.5</v>
      </c>
    </row>
    <row r="6">
      <c r="A6" t="n">
        <v>475</v>
      </c>
      <c r="B6" t="n">
        <v>20.4529</v>
      </c>
      <c r="C6" t="n">
        <v>28.8025</v>
      </c>
      <c r="D6" t="n">
        <v>3.055</v>
      </c>
      <c r="E6" t="n">
        <v>0.8902</v>
      </c>
      <c r="F6" t="n">
        <v>-0.1263</v>
      </c>
      <c r="G6" t="n">
        <v>0.0048</v>
      </c>
      <c r="H6" t="n">
        <v>0.0053</v>
      </c>
      <c r="I6" t="n">
        <v>-0.1623</v>
      </c>
      <c r="J6" t="n">
        <v>-0.1118</v>
      </c>
      <c r="K6" t="n">
        <v>0.3064</v>
      </c>
      <c r="L6" t="n">
        <v>0.3257</v>
      </c>
      <c r="M6" t="n">
        <v>28.7</v>
      </c>
      <c r="N6" t="n">
        <v>28.9</v>
      </c>
      <c r="O6" t="n">
        <v>3</v>
      </c>
      <c r="P6" t="n">
        <v>3.15</v>
      </c>
    </row>
    <row r="7">
      <c r="A7" t="n">
        <v>480</v>
      </c>
      <c r="B7" t="n">
        <v>19.6167</v>
      </c>
      <c r="C7" t="n">
        <v>24.4913</v>
      </c>
      <c r="D7" t="n">
        <v>3.8301</v>
      </c>
      <c r="E7" t="n">
        <v>0.8621</v>
      </c>
      <c r="F7" t="n">
        <v>-0.1572</v>
      </c>
      <c r="G7" t="n">
        <v>0.006</v>
      </c>
      <c r="H7" t="n">
        <v>0.0065</v>
      </c>
      <c r="I7" t="n">
        <v>-0.1771</v>
      </c>
      <c r="J7" t="n">
        <v>-0.125</v>
      </c>
      <c r="K7" t="n">
        <v>0.3555</v>
      </c>
      <c r="L7" t="n">
        <v>0.3728</v>
      </c>
      <c r="M7" t="n">
        <v>24.4</v>
      </c>
      <c r="N7" t="n">
        <v>24.6</v>
      </c>
      <c r="O7" t="n">
        <v>3.75</v>
      </c>
      <c r="P7" t="n">
        <v>3.9</v>
      </c>
    </row>
    <row r="8">
      <c r="A8" t="n">
        <v>485</v>
      </c>
      <c r="B8" t="n">
        <v>18.733</v>
      </c>
      <c r="C8" t="n">
        <v>20.3431</v>
      </c>
      <c r="D8" t="n">
        <v>4.7832</v>
      </c>
      <c r="E8" t="n">
        <v>0.8273</v>
      </c>
      <c r="F8" t="n">
        <v>-0.195</v>
      </c>
      <c r="G8" t="n">
        <v>0.0075</v>
      </c>
      <c r="H8" t="n">
        <v>0.008200000000000001</v>
      </c>
      <c r="I8" t="n">
        <v>-0.1922</v>
      </c>
      <c r="J8" t="n">
        <v>-0.1382</v>
      </c>
      <c r="K8" t="n">
        <v>0.4097</v>
      </c>
      <c r="L8" t="n">
        <v>0.424</v>
      </c>
      <c r="M8" t="n">
        <v>20.25</v>
      </c>
      <c r="N8" t="n">
        <v>20.4</v>
      </c>
      <c r="O8" t="n">
        <v>4.7</v>
      </c>
      <c r="P8" t="n">
        <v>4.85</v>
      </c>
    </row>
    <row r="9">
      <c r="A9" t="n">
        <v>490</v>
      </c>
      <c r="B9" t="n">
        <v>17.7978</v>
      </c>
      <c r="C9" t="n">
        <v>16.3969</v>
      </c>
      <c r="D9" t="n">
        <v>5.9545</v>
      </c>
      <c r="E9" t="n">
        <v>0.7831</v>
      </c>
      <c r="F9" t="n">
        <v>-0.2424</v>
      </c>
      <c r="G9" t="n">
        <v>0.0098</v>
      </c>
      <c r="H9" t="n">
        <v>0.0105</v>
      </c>
      <c r="I9" t="n">
        <v>-0.2067</v>
      </c>
      <c r="J9" t="n">
        <v>-0.1505</v>
      </c>
      <c r="K9" t="n">
        <v>0.4685</v>
      </c>
      <c r="L9" t="n">
        <v>0.4781</v>
      </c>
      <c r="M9" t="n">
        <v>16.3</v>
      </c>
      <c r="N9" t="n">
        <v>16.45</v>
      </c>
      <c r="O9" t="n">
        <v>5.9</v>
      </c>
      <c r="P9" t="n">
        <v>6.05</v>
      </c>
    </row>
    <row r="10">
      <c r="A10" t="n">
        <v>495</v>
      </c>
      <c r="B10" t="n">
        <v>16.8202</v>
      </c>
      <c r="C10" t="n">
        <v>12.7094</v>
      </c>
      <c r="D10" t="n">
        <v>7.4016</v>
      </c>
      <c r="E10" t="n">
        <v>0.7248</v>
      </c>
      <c r="F10" t="n">
        <v>-0.3042</v>
      </c>
      <c r="G10" t="n">
        <v>0.0134</v>
      </c>
      <c r="H10" t="n">
        <v>0.0141</v>
      </c>
      <c r="I10" t="n">
        <v>-0.2186</v>
      </c>
      <c r="J10" t="n">
        <v>-0.1596</v>
      </c>
      <c r="K10" t="n">
        <v>0.5285</v>
      </c>
      <c r="L10" t="n">
        <v>0.5312</v>
      </c>
      <c r="M10" t="n">
        <v>12.65</v>
      </c>
      <c r="N10" t="n">
        <v>12.8</v>
      </c>
      <c r="O10" t="n">
        <v>7.35</v>
      </c>
      <c r="P10" t="n">
        <v>7.5</v>
      </c>
    </row>
    <row r="11">
      <c r="A11" t="n">
        <v>500</v>
      </c>
      <c r="B11" t="n">
        <v>15.8354</v>
      </c>
      <c r="C11" t="n">
        <v>9.367699999999999</v>
      </c>
      <c r="D11" t="n">
        <v>9.211</v>
      </c>
      <c r="E11" t="n">
        <v>0.6445</v>
      </c>
      <c r="F11" t="n">
        <v>-0.3873</v>
      </c>
      <c r="G11" t="n">
        <v>0.0189</v>
      </c>
      <c r="H11" t="n">
        <v>0.0193</v>
      </c>
      <c r="I11" t="n">
        <v>-0.224</v>
      </c>
      <c r="J11" t="n">
        <v>-0.1618</v>
      </c>
      <c r="K11" t="n">
        <v>0.5800999999999999</v>
      </c>
      <c r="L11" t="n">
        <v>0.5731000000000001</v>
      </c>
      <c r="M11" t="n">
        <v>9.300000000000001</v>
      </c>
      <c r="N11" t="n">
        <v>9.449999999999999</v>
      </c>
      <c r="O11" t="n">
        <v>9.15</v>
      </c>
      <c r="P11" t="n">
        <v>9.300000000000001</v>
      </c>
    </row>
    <row r="12">
      <c r="A12" t="n">
        <v>505</v>
      </c>
      <c r="B12" t="n">
        <v>14.9243</v>
      </c>
      <c r="C12" t="n">
        <v>6.5017</v>
      </c>
      <c r="D12" t="n">
        <v>11.5044</v>
      </c>
      <c r="E12" t="n">
        <v>0.5334</v>
      </c>
      <c r="F12" t="n">
        <v>-0.4985</v>
      </c>
      <c r="G12" t="n">
        <v>0.0258</v>
      </c>
      <c r="H12" t="n">
        <v>0.0253</v>
      </c>
      <c r="I12" t="n">
        <v>-0.216</v>
      </c>
      <c r="J12" t="n">
        <v>-0.1509</v>
      </c>
      <c r="K12" t="n">
        <v>0.6007</v>
      </c>
      <c r="L12" t="n">
        <v>0.5824</v>
      </c>
      <c r="M12" t="n">
        <v>6.45</v>
      </c>
      <c r="N12" t="n">
        <v>6.6</v>
      </c>
      <c r="O12" t="n">
        <v>11.45</v>
      </c>
      <c r="P12" t="n">
        <v>11.6</v>
      </c>
    </row>
    <row r="13">
      <c r="A13" t="n">
        <v>510</v>
      </c>
      <c r="B13" t="n">
        <v>14.2183</v>
      </c>
      <c r="C13" t="n">
        <v>4.2603</v>
      </c>
      <c r="D13" t="n">
        <v>14.4105</v>
      </c>
      <c r="E13" t="n">
        <v>0.3952</v>
      </c>
      <c r="F13" t="n">
        <v>-0.6317</v>
      </c>
      <c r="G13" t="n">
        <v>0.0291</v>
      </c>
      <c r="H13" t="n">
        <v>0.0276</v>
      </c>
      <c r="I13" t="n">
        <v>-0.1886</v>
      </c>
      <c r="J13" t="n">
        <v>-0.1221</v>
      </c>
      <c r="K13" t="n">
        <v>0.5588</v>
      </c>
      <c r="L13" t="n">
        <v>0.533</v>
      </c>
      <c r="M13" t="n">
        <v>4.2</v>
      </c>
      <c r="N13" t="n">
        <v>4.35</v>
      </c>
      <c r="O13" t="n">
        <v>14.35</v>
      </c>
      <c r="P13" t="n">
        <v>14.5</v>
      </c>
    </row>
    <row r="14">
      <c r="A14" t="n">
        <v>515</v>
      </c>
      <c r="B14" t="n">
        <v>13.8318</v>
      </c>
      <c r="C14" t="n">
        <v>2.7001</v>
      </c>
      <c r="D14" t="n">
        <v>17.965</v>
      </c>
      <c r="E14" t="n">
        <v>0.2621</v>
      </c>
      <c r="F14" t="n">
        <v>-0.7569</v>
      </c>
      <c r="G14" t="n">
        <v>0.0243</v>
      </c>
      <c r="H14" t="n">
        <v>0.0226</v>
      </c>
      <c r="I14" t="n">
        <v>-0.1477</v>
      </c>
      <c r="J14" t="n">
        <v>-0.0819</v>
      </c>
      <c r="K14" t="n">
        <v>0.4564</v>
      </c>
      <c r="L14" t="n">
        <v>0.43</v>
      </c>
      <c r="M14" t="n">
        <v>2.65</v>
      </c>
      <c r="N14" t="n">
        <v>2.8</v>
      </c>
      <c r="O14" t="n">
        <v>17.9</v>
      </c>
      <c r="P14" t="n">
        <v>18.05</v>
      </c>
    </row>
    <row r="15">
      <c r="A15" t="n">
        <v>520</v>
      </c>
      <c r="B15" t="n">
        <v>13.7621</v>
      </c>
      <c r="C15" t="n">
        <v>1.7074</v>
      </c>
      <c r="D15" t="n">
        <v>22.0481</v>
      </c>
      <c r="E15" t="n">
        <v>0.1643</v>
      </c>
      <c r="F15" t="n">
        <v>-0.8473000000000001</v>
      </c>
      <c r="G15" t="n">
        <v>0.0163</v>
      </c>
      <c r="H15" t="n">
        <v>0.0149</v>
      </c>
      <c r="I15" t="n">
        <v>-0.1084</v>
      </c>
      <c r="J15" t="n">
        <v>-0.0441</v>
      </c>
      <c r="K15" t="n">
        <v>0.3394</v>
      </c>
      <c r="L15" t="n">
        <v>0.3169</v>
      </c>
      <c r="M15" t="n">
        <v>1.65</v>
      </c>
      <c r="N15" t="n">
        <v>1.8</v>
      </c>
      <c r="O15" t="n">
        <v>21.95</v>
      </c>
      <c r="P15" t="n">
        <v>22.15</v>
      </c>
    </row>
    <row r="16">
      <c r="A16" t="n">
        <v>525</v>
      </c>
      <c r="B16" t="n">
        <v>13.916</v>
      </c>
      <c r="C16" t="n">
        <v>1.0946</v>
      </c>
      <c r="D16" t="n">
        <v>26.4803</v>
      </c>
      <c r="E16" t="n">
        <v>0.1024</v>
      </c>
      <c r="F16" t="n">
        <v>-0.9036999999999999</v>
      </c>
      <c r="G16" t="n">
        <v>0.01</v>
      </c>
      <c r="H16" t="n">
        <v>0.0091</v>
      </c>
      <c r="I16" t="n">
        <v>-0.078</v>
      </c>
      <c r="J16" t="n">
        <v>-0.0152</v>
      </c>
      <c r="K16" t="n">
        <v>0.2418</v>
      </c>
      <c r="L16" t="n">
        <v>0.2244</v>
      </c>
      <c r="M16" t="n">
        <v>1</v>
      </c>
      <c r="N16" t="n">
        <v>1.15</v>
      </c>
      <c r="O16" t="n">
        <v>26.4</v>
      </c>
      <c r="P16" t="n">
        <v>26.55</v>
      </c>
    </row>
    <row r="17">
      <c r="A17" t="n">
        <v>530</v>
      </c>
      <c r="B17" t="n">
        <v>14.201</v>
      </c>
      <c r="C17" t="n">
        <v>0.7139</v>
      </c>
      <c r="D17" t="n">
        <v>31.1232</v>
      </c>
      <c r="E17" t="n">
        <v>0.0649</v>
      </c>
      <c r="F17" t="n">
        <v>-0.9376</v>
      </c>
      <c r="G17" t="n">
        <v>0.0061</v>
      </c>
      <c r="H17" t="n">
        <v>0.0055</v>
      </c>
      <c r="I17" t="n">
        <v>-0.0562</v>
      </c>
      <c r="J17" t="n">
        <v>0.0057</v>
      </c>
      <c r="K17" t="n">
        <v>0.1701</v>
      </c>
      <c r="L17" t="n">
        <v>0.1572</v>
      </c>
      <c r="M17" t="n">
        <v>0.65</v>
      </c>
      <c r="N17" t="n">
        <v>0.8</v>
      </c>
      <c r="O17" t="n">
        <v>31</v>
      </c>
      <c r="P17" t="n">
        <v>31.25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HZE 14D chain: forward 200.31, ATM IV 41.79%, one-sigma yardstick 16.40</t>
        </is>
      </c>
    </row>
    <row r="2">
      <c r="A2" s="6" t="inlineStr">
        <is>
          <t>American values (HZY, HZE): the IV column is the European implied volatility.</t>
        </is>
      </c>
    </row>
    <row r="4">
      <c r="A4" s="5" t="inlineStr">
        <is>
          <t>K</t>
        </is>
      </c>
      <c r="B4" s="5" t="inlineStr">
        <is>
          <t>iv_european</t>
        </is>
      </c>
      <c r="C4" s="5" t="inlineStr">
        <is>
          <t>call</t>
        </is>
      </c>
      <c r="D4" s="5" t="inlineStr">
        <is>
          <t>put</t>
        </is>
      </c>
      <c r="E4" s="5" t="inlineStr">
        <is>
          <t>call_delta</t>
        </is>
      </c>
      <c r="F4" s="5" t="inlineStr">
        <is>
          <t>put_delta</t>
        </is>
      </c>
      <c r="G4" s="5" t="inlineStr">
        <is>
          <t>call_gamma</t>
        </is>
      </c>
      <c r="H4" s="5" t="inlineStr">
        <is>
          <t>put_gamma</t>
        </is>
      </c>
      <c r="I4" s="5" t="inlineStr">
        <is>
          <t>call_theta</t>
        </is>
      </c>
      <c r="J4" s="5" t="inlineStr">
        <is>
          <t>put_theta</t>
        </is>
      </c>
      <c r="K4" s="5" t="inlineStr">
        <is>
          <t>call_vega</t>
        </is>
      </c>
      <c r="L4" s="5" t="inlineStr">
        <is>
          <t>put_vega</t>
        </is>
      </c>
      <c r="M4" s="5" t="inlineStr">
        <is>
          <t>call_bid</t>
        </is>
      </c>
      <c r="N4" s="5" t="inlineStr">
        <is>
          <t>call_ask</t>
        </is>
      </c>
      <c r="O4" s="5" t="inlineStr">
        <is>
          <t>put_bid</t>
        </is>
      </c>
      <c r="P4" s="5" t="inlineStr">
        <is>
          <t>put_ask</t>
        </is>
      </c>
    </row>
    <row r="5">
      <c r="A5" t="n">
        <v>170</v>
      </c>
      <c r="B5" t="n">
        <v>44.7755</v>
      </c>
      <c r="C5" t="n">
        <v>30.4531</v>
      </c>
      <c r="D5" t="n">
        <v>0.1929</v>
      </c>
      <c r="E5" t="n">
        <v>0.9752</v>
      </c>
      <c r="F5" t="n">
        <v>-0.0248</v>
      </c>
      <c r="G5" t="n">
        <v>0.0031</v>
      </c>
      <c r="H5" t="n">
        <v>0.0031</v>
      </c>
      <c r="I5" t="n">
        <v>-0.0394</v>
      </c>
      <c r="J5" t="n">
        <v>-0.0208</v>
      </c>
      <c r="K5" t="n">
        <v>0.0246</v>
      </c>
      <c r="L5" t="n">
        <v>0.0246</v>
      </c>
      <c r="M5" t="n">
        <v>30.35</v>
      </c>
      <c r="N5" t="n">
        <v>30.55</v>
      </c>
      <c r="O5" t="n">
        <v>0.1</v>
      </c>
      <c r="P5" t="n">
        <v>0.25</v>
      </c>
    </row>
    <row r="6">
      <c r="A6" t="n">
        <v>175</v>
      </c>
      <c r="B6" t="n">
        <v>44.1102</v>
      </c>
      <c r="C6" t="n">
        <v>25.6769</v>
      </c>
      <c r="D6" t="n">
        <v>0.4095</v>
      </c>
      <c r="E6" t="n">
        <v>0.9506</v>
      </c>
      <c r="F6" t="n">
        <v>-0.0495</v>
      </c>
      <c r="G6" t="n">
        <v>0.0056</v>
      </c>
      <c r="H6" t="n">
        <v>0.0056</v>
      </c>
      <c r="I6" t="n">
        <v>-0.0538</v>
      </c>
      <c r="J6" t="n">
        <v>-0.0348</v>
      </c>
      <c r="K6" t="n">
        <v>0.0431</v>
      </c>
      <c r="L6" t="n">
        <v>0.0431</v>
      </c>
      <c r="M6" t="n">
        <v>25.6</v>
      </c>
      <c r="N6" t="n">
        <v>25.75</v>
      </c>
      <c r="O6" t="n">
        <v>0.35</v>
      </c>
      <c r="P6" t="n">
        <v>0.5</v>
      </c>
    </row>
    <row r="7">
      <c r="A7" t="n">
        <v>180</v>
      </c>
      <c r="B7" t="n">
        <v>43.5264</v>
      </c>
      <c r="C7" t="n">
        <v>21.0863</v>
      </c>
      <c r="D7" t="n">
        <v>0.8124</v>
      </c>
      <c r="E7" t="n">
        <v>0.9092</v>
      </c>
      <c r="F7" t="n">
        <v>-0.091</v>
      </c>
      <c r="G7" t="n">
        <v>0.009299999999999999</v>
      </c>
      <c r="H7" t="n">
        <v>0.009299999999999999</v>
      </c>
      <c r="I7" t="n">
        <v>-0.07199999999999999</v>
      </c>
      <c r="J7" t="n">
        <v>-0.0525</v>
      </c>
      <c r="K7" t="n">
        <v>0.0683</v>
      </c>
      <c r="L7" t="n">
        <v>0.0683</v>
      </c>
      <c r="M7" t="n">
        <v>21</v>
      </c>
      <c r="N7" t="n">
        <v>21.15</v>
      </c>
      <c r="O7" t="n">
        <v>0.75</v>
      </c>
      <c r="P7" t="n">
        <v>0.9</v>
      </c>
    </row>
    <row r="8">
      <c r="A8" t="n">
        <v>185</v>
      </c>
      <c r="B8" t="n">
        <v>43.0132</v>
      </c>
      <c r="C8" t="n">
        <v>16.7828</v>
      </c>
      <c r="D8" t="n">
        <v>1.5036</v>
      </c>
      <c r="E8" t="n">
        <v>0.8464</v>
      </c>
      <c r="F8" t="n">
        <v>-0.1541</v>
      </c>
      <c r="G8" t="n">
        <v>0.0138</v>
      </c>
      <c r="H8" t="n">
        <v>0.0138</v>
      </c>
      <c r="I8" t="n">
        <v>-0.0914</v>
      </c>
      <c r="J8" t="n">
        <v>-0.07140000000000001</v>
      </c>
      <c r="K8" t="n">
        <v>0.0977</v>
      </c>
      <c r="L8" t="n">
        <v>0.0977</v>
      </c>
      <c r="M8" t="n">
        <v>16.7</v>
      </c>
      <c r="N8" t="n">
        <v>16.85</v>
      </c>
      <c r="O8" t="n">
        <v>1.45</v>
      </c>
      <c r="P8" t="n">
        <v>1.6</v>
      </c>
    </row>
    <row r="9">
      <c r="A9" t="n">
        <v>190</v>
      </c>
      <c r="B9" t="n">
        <v>42.5616</v>
      </c>
      <c r="C9" t="n">
        <v>12.8814</v>
      </c>
      <c r="D9" t="n">
        <v>2.5985</v>
      </c>
      <c r="E9" t="n">
        <v>0.7603</v>
      </c>
      <c r="F9" t="n">
        <v>-0.2406</v>
      </c>
      <c r="G9" t="n">
        <v>0.0185</v>
      </c>
      <c r="H9" t="n">
        <v>0.0186</v>
      </c>
      <c r="I9" t="n">
        <v>-0.1082</v>
      </c>
      <c r="J9" t="n">
        <v>-0.0877</v>
      </c>
      <c r="K9" t="n">
        <v>0.1262</v>
      </c>
      <c r="L9" t="n">
        <v>0.1261</v>
      </c>
      <c r="M9" t="n">
        <v>12.8</v>
      </c>
      <c r="N9" t="n">
        <v>12.95</v>
      </c>
      <c r="O9" t="n">
        <v>2.5</v>
      </c>
      <c r="P9" t="n">
        <v>2.65</v>
      </c>
    </row>
    <row r="10">
      <c r="A10" t="n">
        <v>195</v>
      </c>
      <c r="B10" t="n">
        <v>42.1641</v>
      </c>
      <c r="C10" t="n">
        <v>9.4895</v>
      </c>
      <c r="D10" t="n">
        <v>4.2051</v>
      </c>
      <c r="E10" t="n">
        <v>0.6536</v>
      </c>
      <c r="F10" t="n">
        <v>-0.3478</v>
      </c>
      <c r="G10" t="n">
        <v>0.0224</v>
      </c>
      <c r="H10" t="n">
        <v>0.0225</v>
      </c>
      <c r="I10" t="n">
        <v>-0.1181</v>
      </c>
      <c r="J10" t="n">
        <v>-0.09710000000000001</v>
      </c>
      <c r="K10" t="n">
        <v>0.1474</v>
      </c>
      <c r="L10" t="n">
        <v>0.1471</v>
      </c>
      <c r="M10" t="n">
        <v>9.4</v>
      </c>
      <c r="N10" t="n">
        <v>9.550000000000001</v>
      </c>
      <c r="O10" t="n">
        <v>4.15</v>
      </c>
      <c r="P10" t="n">
        <v>4.3</v>
      </c>
    </row>
    <row r="11">
      <c r="A11" t="n">
        <v>200</v>
      </c>
      <c r="B11" t="n">
        <v>41.8148</v>
      </c>
      <c r="C11" t="n">
        <v>6.6817</v>
      </c>
      <c r="D11" t="n">
        <v>6.3984</v>
      </c>
      <c r="E11" t="n">
        <v>0.534</v>
      </c>
      <c r="F11" t="n">
        <v>-0.4679</v>
      </c>
      <c r="G11" t="n">
        <v>0.0245</v>
      </c>
      <c r="H11" t="n">
        <v>0.0246</v>
      </c>
      <c r="I11" t="n">
        <v>-0.1185</v>
      </c>
      <c r="J11" t="n">
        <v>-0.0969</v>
      </c>
      <c r="K11" t="n">
        <v>0.1561</v>
      </c>
      <c r="L11" t="n">
        <v>0.1554</v>
      </c>
      <c r="M11" t="n">
        <v>6.6</v>
      </c>
      <c r="N11" t="n">
        <v>6.75</v>
      </c>
      <c r="O11" t="n">
        <v>6.3</v>
      </c>
      <c r="P11" t="n">
        <v>6.45</v>
      </c>
    </row>
    <row r="12">
      <c r="A12" t="n">
        <v>205</v>
      </c>
      <c r="B12" t="n">
        <v>41.5085</v>
      </c>
      <c r="C12" t="n">
        <v>4.4818</v>
      </c>
      <c r="D12" t="n">
        <v>9.201599999999999</v>
      </c>
      <c r="E12" t="n">
        <v>0.4124</v>
      </c>
      <c r="F12" t="n">
        <v>-0.5898</v>
      </c>
      <c r="G12" t="n">
        <v>0.0243</v>
      </c>
      <c r="H12" t="n">
        <v>0.0244</v>
      </c>
      <c r="I12" t="n">
        <v>-0.1091</v>
      </c>
      <c r="J12" t="n">
        <v>-0.08690000000000001</v>
      </c>
      <c r="K12" t="n">
        <v>0.1503</v>
      </c>
      <c r="L12" t="n">
        <v>0.1492</v>
      </c>
      <c r="M12" t="n">
        <v>4.4</v>
      </c>
      <c r="N12" t="n">
        <v>4.55</v>
      </c>
      <c r="O12" t="n">
        <v>9.15</v>
      </c>
      <c r="P12" t="n">
        <v>9.300000000000001</v>
      </c>
    </row>
    <row r="13">
      <c r="A13" t="n">
        <v>210</v>
      </c>
      <c r="B13" t="n">
        <v>41.2411</v>
      </c>
      <c r="C13" t="n">
        <v>2.857</v>
      </c>
      <c r="D13" t="n">
        <v>12.5815</v>
      </c>
      <c r="E13" t="n">
        <v>0.3</v>
      </c>
      <c r="F13" t="n">
        <v>-0.7024</v>
      </c>
      <c r="G13" t="n">
        <v>0.022</v>
      </c>
      <c r="H13" t="n">
        <v>0.022</v>
      </c>
      <c r="I13" t="n">
        <v>-0.0924</v>
      </c>
      <c r="J13" t="n">
        <v>-0.0696</v>
      </c>
      <c r="K13" t="n">
        <v>0.132</v>
      </c>
      <c r="L13" t="n">
        <v>0.1306</v>
      </c>
      <c r="M13" t="n">
        <v>2.8</v>
      </c>
      <c r="N13" t="n">
        <v>2.95</v>
      </c>
      <c r="O13" t="n">
        <v>12.5</v>
      </c>
      <c r="P13" t="n">
        <v>12.65</v>
      </c>
    </row>
    <row r="14">
      <c r="A14" t="n">
        <v>215</v>
      </c>
      <c r="B14" t="n">
        <v>41.0093</v>
      </c>
      <c r="C14" t="n">
        <v>1.7284</v>
      </c>
      <c r="D14" t="n">
        <v>16.4585</v>
      </c>
      <c r="E14" t="n">
        <v>0.2052</v>
      </c>
      <c r="F14" t="n">
        <v>-0.7974</v>
      </c>
      <c r="G14" t="n">
        <v>0.0181</v>
      </c>
      <c r="H14" t="n">
        <v>0.0182</v>
      </c>
      <c r="I14" t="n">
        <v>-0.0721</v>
      </c>
      <c r="J14" t="n">
        <v>-0.0489</v>
      </c>
      <c r="K14" t="n">
        <v>0.1062</v>
      </c>
      <c r="L14" t="n">
        <v>0.1047</v>
      </c>
      <c r="M14" t="n">
        <v>1.65</v>
      </c>
      <c r="N14" t="n">
        <v>1.8</v>
      </c>
      <c r="O14" t="n">
        <v>16.4</v>
      </c>
      <c r="P14" t="n">
        <v>16.55</v>
      </c>
    </row>
    <row r="15">
      <c r="A15" t="n">
        <v>220</v>
      </c>
      <c r="B15" t="n">
        <v>40.8103</v>
      </c>
      <c r="C15" t="n">
        <v>0.992</v>
      </c>
      <c r="D15" t="n">
        <v>20.7289</v>
      </c>
      <c r="E15" t="n">
        <v>0.1319</v>
      </c>
      <c r="F15" t="n">
        <v>-0.8713</v>
      </c>
      <c r="G15" t="n">
        <v>0.0137</v>
      </c>
      <c r="H15" t="n">
        <v>0.014</v>
      </c>
      <c r="I15" t="n">
        <v>-0.0521</v>
      </c>
      <c r="J15" t="n">
        <v>-0.0289</v>
      </c>
      <c r="K15" t="n">
        <v>0.0785</v>
      </c>
      <c r="L15" t="n">
        <v>0.0771</v>
      </c>
      <c r="M15" t="n">
        <v>0.9</v>
      </c>
      <c r="N15" t="n">
        <v>1.05</v>
      </c>
      <c r="O15" t="n">
        <v>20.65</v>
      </c>
      <c r="P15" t="n">
        <v>20.8</v>
      </c>
    </row>
    <row r="16">
      <c r="A16" t="n">
        <v>225</v>
      </c>
      <c r="B16" t="n">
        <v>40.6421</v>
      </c>
      <c r="C16" t="n">
        <v>0.5404</v>
      </c>
      <c r="D16" t="n">
        <v>25.2899</v>
      </c>
      <c r="E16" t="n">
        <v>0.07969999999999999</v>
      </c>
      <c r="F16" t="n">
        <v>-0.9258</v>
      </c>
      <c r="G16" t="n">
        <v>0.009599999999999999</v>
      </c>
      <c r="H16" t="n">
        <v>0.0105</v>
      </c>
      <c r="I16" t="n">
        <v>-0.0349</v>
      </c>
      <c r="J16" t="n">
        <v>-0.0133</v>
      </c>
      <c r="K16" t="n">
        <v>0.0537</v>
      </c>
      <c r="L16" t="n">
        <v>0.0517</v>
      </c>
      <c r="M16" t="n">
        <v>0.45</v>
      </c>
      <c r="N16" t="n">
        <v>0.6</v>
      </c>
      <c r="O16" t="n">
        <v>25.2</v>
      </c>
      <c r="P16" t="n">
        <v>25.4</v>
      </c>
    </row>
    <row r="17">
      <c r="A17" t="n">
        <v>230</v>
      </c>
      <c r="B17" t="n">
        <v>40.5037</v>
      </c>
      <c r="C17" t="n">
        <v>0.2799</v>
      </c>
      <c r="D17" t="n">
        <v>30.0612</v>
      </c>
      <c r="E17" t="n">
        <v>0.0453</v>
      </c>
      <c r="F17" t="n">
        <v>-0.9671</v>
      </c>
      <c r="G17" t="n">
        <v>0.0062</v>
      </c>
      <c r="H17" t="n">
        <v>0.0086</v>
      </c>
      <c r="I17" t="n">
        <v>-0.0218</v>
      </c>
      <c r="J17" t="n">
        <v>-0.004</v>
      </c>
      <c r="K17" t="n">
        <v>0.034</v>
      </c>
      <c r="L17" t="n">
        <v>0.0274</v>
      </c>
      <c r="M17" t="n">
        <v>0.2</v>
      </c>
      <c r="N17" t="n">
        <v>0.35</v>
      </c>
      <c r="O17" t="n">
        <v>29.95</v>
      </c>
      <c r="P17" t="n">
        <v>30.15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HZE 30D chain: forward 200.66, ATM IV 35.12%, one-sigma yardstick 20.20</t>
        </is>
      </c>
    </row>
    <row r="2">
      <c r="A2" s="6" t="inlineStr">
        <is>
          <t>American values (HZY, HZE): the IV column is the European implied volatility.</t>
        </is>
      </c>
    </row>
    <row r="4">
      <c r="A4" s="5" t="inlineStr">
        <is>
          <t>K</t>
        </is>
      </c>
      <c r="B4" s="5" t="inlineStr">
        <is>
          <t>iv_european</t>
        </is>
      </c>
      <c r="C4" s="5" t="inlineStr">
        <is>
          <t>call</t>
        </is>
      </c>
      <c r="D4" s="5" t="inlineStr">
        <is>
          <t>put</t>
        </is>
      </c>
      <c r="E4" s="5" t="inlineStr">
        <is>
          <t>call_delta</t>
        </is>
      </c>
      <c r="F4" s="5" t="inlineStr">
        <is>
          <t>put_delta</t>
        </is>
      </c>
      <c r="G4" s="5" t="inlineStr">
        <is>
          <t>call_gamma</t>
        </is>
      </c>
      <c r="H4" s="5" t="inlineStr">
        <is>
          <t>put_gamma</t>
        </is>
      </c>
      <c r="I4" s="5" t="inlineStr">
        <is>
          <t>call_theta</t>
        </is>
      </c>
      <c r="J4" s="5" t="inlineStr">
        <is>
          <t>put_theta</t>
        </is>
      </c>
      <c r="K4" s="5" t="inlineStr">
        <is>
          <t>call_vega</t>
        </is>
      </c>
      <c r="L4" s="5" t="inlineStr">
        <is>
          <t>put_vega</t>
        </is>
      </c>
      <c r="M4" s="5" t="inlineStr">
        <is>
          <t>call_bid</t>
        </is>
      </c>
      <c r="N4" s="5" t="inlineStr">
        <is>
          <t>call_ask</t>
        </is>
      </c>
      <c r="O4" s="5" t="inlineStr">
        <is>
          <t>put_bid</t>
        </is>
      </c>
      <c r="P4" s="5" t="inlineStr">
        <is>
          <t>put_ask</t>
        </is>
      </c>
    </row>
    <row r="5">
      <c r="A5" t="n">
        <v>170</v>
      </c>
      <c r="B5" t="n">
        <v>39.0532</v>
      </c>
      <c r="C5" t="n">
        <v>31.1881</v>
      </c>
      <c r="D5" t="n">
        <v>0.6324</v>
      </c>
      <c r="E5" t="n">
        <v>0.9472</v>
      </c>
      <c r="F5" t="n">
        <v>-0.0531</v>
      </c>
      <c r="G5" t="n">
        <v>0.0043</v>
      </c>
      <c r="H5" t="n">
        <v>0.0044</v>
      </c>
      <c r="I5" t="n">
        <v>-0.0499</v>
      </c>
      <c r="J5" t="n">
        <v>-0.0315</v>
      </c>
      <c r="K5" t="n">
        <v>0.0672</v>
      </c>
      <c r="L5" t="n">
        <v>0.0674</v>
      </c>
      <c r="M5" t="n">
        <v>31.1</v>
      </c>
      <c r="N5" t="n">
        <v>31.3</v>
      </c>
      <c r="O5" t="n">
        <v>0.55</v>
      </c>
      <c r="P5" t="n">
        <v>0.7</v>
      </c>
    </row>
    <row r="6">
      <c r="A6" t="n">
        <v>175</v>
      </c>
      <c r="B6" t="n">
        <v>38.2902</v>
      </c>
      <c r="C6" t="n">
        <v>26.6184</v>
      </c>
      <c r="D6" t="n">
        <v>1.0485</v>
      </c>
      <c r="E6" t="n">
        <v>0.9162</v>
      </c>
      <c r="F6" t="n">
        <v>-0.0843</v>
      </c>
      <c r="G6" t="n">
        <v>0.0065</v>
      </c>
      <c r="H6" t="n">
        <v>0.0065</v>
      </c>
      <c r="I6" t="n">
        <v>-0.0612</v>
      </c>
      <c r="J6" t="n">
        <v>-0.0423</v>
      </c>
      <c r="K6" t="n">
        <v>0.0954</v>
      </c>
      <c r="L6" t="n">
        <v>0.0956</v>
      </c>
      <c r="M6" t="n">
        <v>26.55</v>
      </c>
      <c r="N6" t="n">
        <v>26.7</v>
      </c>
      <c r="O6" t="n">
        <v>0.95</v>
      </c>
      <c r="P6" t="n">
        <v>1.1</v>
      </c>
    </row>
    <row r="7">
      <c r="A7" t="n">
        <v>180</v>
      </c>
      <c r="B7" t="n">
        <v>37.5674</v>
      </c>
      <c r="C7" t="n">
        <v>22.2608</v>
      </c>
      <c r="D7" t="n">
        <v>1.6785</v>
      </c>
      <c r="E7" t="n">
        <v>0.8724</v>
      </c>
      <c r="F7" t="n">
        <v>-0.1285</v>
      </c>
      <c r="G7" t="n">
        <v>0.0092</v>
      </c>
      <c r="H7" t="n">
        <v>0.009299999999999999</v>
      </c>
      <c r="I7" t="n">
        <v>-0.073</v>
      </c>
      <c r="J7" t="n">
        <v>-0.0537</v>
      </c>
      <c r="K7" t="n">
        <v>0.1282</v>
      </c>
      <c r="L7" t="n">
        <v>0.1284</v>
      </c>
      <c r="M7" t="n">
        <v>22.2</v>
      </c>
      <c r="N7" t="n">
        <v>22.35</v>
      </c>
      <c r="O7" t="n">
        <v>1.6</v>
      </c>
      <c r="P7" t="n">
        <v>1.75</v>
      </c>
    </row>
    <row r="8">
      <c r="A8" t="n">
        <v>185</v>
      </c>
      <c r="B8" t="n">
        <v>36.8905</v>
      </c>
      <c r="C8" t="n">
        <v>18.1863</v>
      </c>
      <c r="D8" t="n">
        <v>2.5946</v>
      </c>
      <c r="E8" t="n">
        <v>0.8139</v>
      </c>
      <c r="F8" t="n">
        <v>-0.1877</v>
      </c>
      <c r="G8" t="n">
        <v>0.0123</v>
      </c>
      <c r="H8" t="n">
        <v>0.0124</v>
      </c>
      <c r="I8" t="n">
        <v>-0.0839</v>
      </c>
      <c r="J8" t="n">
        <v>-0.0643</v>
      </c>
      <c r="K8" t="n">
        <v>0.1625</v>
      </c>
      <c r="L8" t="n">
        <v>0.1626</v>
      </c>
      <c r="M8" t="n">
        <v>18.1</v>
      </c>
      <c r="N8" t="n">
        <v>18.25</v>
      </c>
      <c r="O8" t="n">
        <v>2.5</v>
      </c>
      <c r="P8" t="n">
        <v>2.65</v>
      </c>
    </row>
    <row r="9">
      <c r="A9" t="n">
        <v>190</v>
      </c>
      <c r="B9" t="n">
        <v>36.2644</v>
      </c>
      <c r="C9" t="n">
        <v>14.4693</v>
      </c>
      <c r="D9" t="n">
        <v>3.8731</v>
      </c>
      <c r="E9" t="n">
        <v>0.7401</v>
      </c>
      <c r="F9" t="n">
        <v>-0.2626</v>
      </c>
      <c r="G9" t="n">
        <v>0.0154</v>
      </c>
      <c r="H9" t="n">
        <v>0.0157</v>
      </c>
      <c r="I9" t="n">
        <v>-0.0922</v>
      </c>
      <c r="J9" t="n">
        <v>-0.0723</v>
      </c>
      <c r="K9" t="n">
        <v>0.1939</v>
      </c>
      <c r="L9" t="n">
        <v>0.1935</v>
      </c>
      <c r="M9" t="n">
        <v>14.4</v>
      </c>
      <c r="N9" t="n">
        <v>14.55</v>
      </c>
      <c r="O9" t="n">
        <v>3.8</v>
      </c>
      <c r="P9" t="n">
        <v>3.95</v>
      </c>
    </row>
    <row r="10">
      <c r="A10" t="n">
        <v>195</v>
      </c>
      <c r="B10" t="n">
        <v>35.6933</v>
      </c>
      <c r="C10" t="n">
        <v>11.1782</v>
      </c>
      <c r="D10" t="n">
        <v>5.584</v>
      </c>
      <c r="E10" t="n">
        <v>0.6525</v>
      </c>
      <c r="F10" t="n">
        <v>-0.3517</v>
      </c>
      <c r="G10" t="n">
        <v>0.0182</v>
      </c>
      <c r="H10" t="n">
        <v>0.0185</v>
      </c>
      <c r="I10" t="n">
        <v>-0.0964</v>
      </c>
      <c r="J10" t="n">
        <v>-0.0762</v>
      </c>
      <c r="K10" t="n">
        <v>0.2172</v>
      </c>
      <c r="L10" t="n">
        <v>0.2159</v>
      </c>
      <c r="M10" t="n">
        <v>11.1</v>
      </c>
      <c r="N10" t="n">
        <v>11.25</v>
      </c>
      <c r="O10" t="n">
        <v>5.5</v>
      </c>
      <c r="P10" t="n">
        <v>5.65</v>
      </c>
    </row>
    <row r="11">
      <c r="A11" t="n">
        <v>200</v>
      </c>
      <c r="B11" t="n">
        <v>35.1798</v>
      </c>
      <c r="C11" t="n">
        <v>8.363099999999999</v>
      </c>
      <c r="D11" t="n">
        <v>7.7795</v>
      </c>
      <c r="E11" t="n">
        <v>0.5552</v>
      </c>
      <c r="F11" t="n">
        <v>-0.4508</v>
      </c>
      <c r="G11" t="n">
        <v>0.0201</v>
      </c>
      <c r="H11" t="n">
        <v>0.0204</v>
      </c>
      <c r="I11" t="n">
        <v>-0.0956</v>
      </c>
      <c r="J11" t="n">
        <v>-0.075</v>
      </c>
      <c r="K11" t="n">
        <v>0.2281</v>
      </c>
      <c r="L11" t="n">
        <v>0.2254</v>
      </c>
      <c r="M11" t="n">
        <v>8.300000000000001</v>
      </c>
      <c r="N11" t="n">
        <v>8.449999999999999</v>
      </c>
      <c r="O11" t="n">
        <v>7.7</v>
      </c>
      <c r="P11" t="n">
        <v>7.85</v>
      </c>
    </row>
    <row r="12">
      <c r="A12" t="n">
        <v>205</v>
      </c>
      <c r="B12" t="n">
        <v>34.7249</v>
      </c>
      <c r="C12" t="n">
        <v>6.0469</v>
      </c>
      <c r="D12" t="n">
        <v>10.4832</v>
      </c>
      <c r="E12" t="n">
        <v>0.4541</v>
      </c>
      <c r="F12" t="n">
        <v>-0.5538</v>
      </c>
      <c r="G12" t="n">
        <v>0.0206</v>
      </c>
      <c r="H12" t="n">
        <v>0.021</v>
      </c>
      <c r="I12" t="n">
        <v>-0.0898</v>
      </c>
      <c r="J12" t="n">
        <v>-0.0687</v>
      </c>
      <c r="K12" t="n">
        <v>0.2245</v>
      </c>
      <c r="L12" t="n">
        <v>0.2199</v>
      </c>
      <c r="M12" t="n">
        <v>5.95</v>
      </c>
      <c r="N12" t="n">
        <v>6.1</v>
      </c>
      <c r="O12" t="n">
        <v>10.4</v>
      </c>
      <c r="P12" t="n">
        <v>10.55</v>
      </c>
    </row>
    <row r="13">
      <c r="A13" t="n">
        <v>210</v>
      </c>
      <c r="B13" t="n">
        <v>34.3281</v>
      </c>
      <c r="C13" t="n">
        <v>4.2193</v>
      </c>
      <c r="D13" t="n">
        <v>13.6846</v>
      </c>
      <c r="E13" t="n">
        <v>0.356</v>
      </c>
      <c r="F13" t="n">
        <v>-0.6536</v>
      </c>
      <c r="G13" t="n">
        <v>0.0198</v>
      </c>
      <c r="H13" t="n">
        <v>0.0201</v>
      </c>
      <c r="I13" t="n">
        <v>-0.0798</v>
      </c>
      <c r="J13" t="n">
        <v>-0.0579</v>
      </c>
      <c r="K13" t="n">
        <v>0.2071</v>
      </c>
      <c r="L13" t="n">
        <v>0.2003</v>
      </c>
      <c r="M13" t="n">
        <v>4.15</v>
      </c>
      <c r="N13" t="n">
        <v>4.3</v>
      </c>
      <c r="O13" t="n">
        <v>13.6</v>
      </c>
      <c r="P13" t="n">
        <v>13.75</v>
      </c>
    </row>
    <row r="14">
      <c r="A14" t="n">
        <v>215</v>
      </c>
      <c r="B14" t="n">
        <v>33.9878</v>
      </c>
      <c r="C14" t="n">
        <v>2.8392</v>
      </c>
      <c r="D14" t="n">
        <v>17.3407</v>
      </c>
      <c r="E14" t="n">
        <v>0.2671</v>
      </c>
      <c r="F14" t="n">
        <v>-0.7437</v>
      </c>
      <c r="G14" t="n">
        <v>0.0178</v>
      </c>
      <c r="H14" t="n">
        <v>0.018</v>
      </c>
      <c r="I14" t="n">
        <v>-0.06710000000000001</v>
      </c>
      <c r="J14" t="n">
        <v>-0.0443</v>
      </c>
      <c r="K14" t="n">
        <v>0.1794</v>
      </c>
      <c r="L14" t="n">
        <v>0.1705</v>
      </c>
      <c r="M14" t="n">
        <v>2.75</v>
      </c>
      <c r="N14" t="n">
        <v>2.9</v>
      </c>
      <c r="O14" t="n">
        <v>17.25</v>
      </c>
      <c r="P14" t="n">
        <v>17.4</v>
      </c>
    </row>
    <row r="15">
      <c r="A15" t="n">
        <v>220</v>
      </c>
      <c r="B15" t="n">
        <v>33.7016</v>
      </c>
      <c r="C15" t="n">
        <v>1.8428</v>
      </c>
      <c r="D15" t="n">
        <v>21.3845</v>
      </c>
      <c r="E15" t="n">
        <v>0.1917</v>
      </c>
      <c r="F15" t="n">
        <v>-0.8197</v>
      </c>
      <c r="G15" t="n">
        <v>0.0149</v>
      </c>
      <c r="H15" t="n">
        <v>0.015</v>
      </c>
      <c r="I15" t="n">
        <v>-0.0536</v>
      </c>
      <c r="J15" t="n">
        <v>-0.0298</v>
      </c>
      <c r="K15" t="n">
        <v>0.1462</v>
      </c>
      <c r="L15" t="n">
        <v>0.1358</v>
      </c>
      <c r="M15" t="n">
        <v>1.75</v>
      </c>
      <c r="N15" t="n">
        <v>1.9</v>
      </c>
      <c r="O15" t="n">
        <v>21.3</v>
      </c>
      <c r="P15" t="n">
        <v>21.45</v>
      </c>
    </row>
    <row r="16">
      <c r="A16" t="n">
        <v>225</v>
      </c>
      <c r="B16" t="n">
        <v>33.4665</v>
      </c>
      <c r="C16" t="n">
        <v>1.1548</v>
      </c>
      <c r="D16" t="n">
        <v>25.7376</v>
      </c>
      <c r="E16" t="n">
        <v>0.1317</v>
      </c>
      <c r="F16" t="n">
        <v>-0.8797</v>
      </c>
      <c r="G16" t="n">
        <v>0.0118</v>
      </c>
      <c r="H16" t="n">
        <v>0.0118</v>
      </c>
      <c r="I16" t="n">
        <v>-0.0407</v>
      </c>
      <c r="J16" t="n">
        <v>-0.0162</v>
      </c>
      <c r="K16" t="n">
        <v>0.1124</v>
      </c>
      <c r="L16" t="n">
        <v>0.1013</v>
      </c>
      <c r="M16" t="n">
        <v>1.1</v>
      </c>
      <c r="N16" t="n">
        <v>1.25</v>
      </c>
      <c r="O16" t="n">
        <v>25.65</v>
      </c>
      <c r="P16" t="n">
        <v>25.85</v>
      </c>
    </row>
    <row r="17">
      <c r="A17" t="n">
        <v>230</v>
      </c>
      <c r="B17" t="n">
        <v>33.2793</v>
      </c>
      <c r="C17" t="n">
        <v>0.6998</v>
      </c>
      <c r="D17" t="n">
        <v>30.3247</v>
      </c>
      <c r="E17" t="n">
        <v>0.0867</v>
      </c>
      <c r="F17" t="n">
        <v>-0.9254</v>
      </c>
      <c r="G17" t="n">
        <v>0.008699999999999999</v>
      </c>
      <c r="H17" t="n">
        <v>0.0092</v>
      </c>
      <c r="I17" t="n">
        <v>-0.0294</v>
      </c>
      <c r="J17" t="n">
        <v>-0.0057</v>
      </c>
      <c r="K17" t="n">
        <v>0.0819</v>
      </c>
      <c r="L17" t="n">
        <v>0.07000000000000001</v>
      </c>
      <c r="M17" t="n">
        <v>0.6</v>
      </c>
      <c r="N17" t="n">
        <v>0.75</v>
      </c>
      <c r="O17" t="n">
        <v>30.2</v>
      </c>
      <c r="P17" t="n">
        <v>30.45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90" customWidth="1" min="3" max="3"/>
  </cols>
  <sheetData>
    <row r="1">
      <c r="A1" s="4" t="inlineStr">
        <is>
          <t>Edge calculator: hold-to-expiration expectancy of a vertical under YOUR terminal distribution</t>
        </is>
      </c>
    </row>
    <row r="2">
      <c r="A2" s="6" t="inlineStr">
        <is>
          <t>Deliberately limited (Chapter 21). European spreads only; for American options the result is an expiration-payoff approximation that leaves out early exercise and its account effects. Managed plans (targets, stops, dates) need future marks and stay on the house model. Shaded cells are inputs.</t>
        </is>
      </c>
    </row>
    <row r="4">
      <c r="A4" s="2" t="inlineStr">
        <is>
          <t>Spot</t>
        </is>
      </c>
      <c r="B4" s="7" t="n">
        <v>5000</v>
      </c>
      <c r="C4" s="6" t="inlineStr">
        <is>
          <t>Underlying price today</t>
        </is>
      </c>
    </row>
    <row r="5">
      <c r="A5" s="2" t="inlineStr">
        <is>
          <t>Days to expiration</t>
        </is>
      </c>
      <c r="B5" s="7" t="n">
        <v>30</v>
      </c>
      <c r="C5" s="6" t="inlineStr">
        <is>
          <t>Calendar days; the clock is days / 365</t>
        </is>
      </c>
    </row>
    <row r="6">
      <c r="A6" s="2" t="inlineStr">
        <is>
          <t>Rate (annual, continuous)</t>
        </is>
      </c>
      <c r="B6" s="8" t="n">
        <v>0.04</v>
      </c>
      <c r="C6" s="6" t="inlineStr">
        <is>
          <t>For discounting</t>
        </is>
      </c>
    </row>
    <row r="7">
      <c r="A7" s="2" t="inlineStr">
        <is>
          <t>Dividend yield (annual, continuous)</t>
        </is>
      </c>
      <c r="B7" s="8" t="n">
        <v>0.015</v>
      </c>
      <c r="C7" s="6" t="inlineStr">
        <is>
          <t>Zero for a stock with no dividend in the window</t>
        </is>
      </c>
    </row>
    <row r="8">
      <c r="A8" s="2" t="inlineStr">
        <is>
          <t>YOUR volatility (annual)</t>
        </is>
      </c>
      <c r="B8" s="8" t="n">
        <v>0.16</v>
      </c>
      <c r="C8" s="6" t="inlineStr">
        <is>
          <t>Your real-world view of diffusion volatility over the window, not the implied volatility</t>
        </is>
      </c>
    </row>
    <row r="9">
      <c r="A9" s="2" t="inlineStr">
        <is>
          <t>YOUR expected excess return (annual)</t>
        </is>
      </c>
      <c r="B9" s="8" t="n">
        <v>0.04</v>
      </c>
      <c r="C9" s="6" t="inlineStr">
        <is>
          <t>Over the rate; the house base case uses 4% (illustrative)</t>
        </is>
      </c>
    </row>
    <row r="10">
      <c r="A10" s="2" t="inlineStr">
        <is>
          <t>Event move, one standard deviation</t>
        </is>
      </c>
      <c r="B10" s="8" t="n">
        <v>0</v>
      </c>
      <c r="C10" s="6" t="inlineStr">
        <is>
          <t>A scheduled jump inside the window, as a one-s.d. log move; zero if none</t>
        </is>
      </c>
    </row>
    <row r="11">
      <c r="A11" s="2" t="inlineStr">
        <is>
          <t>Spread type</t>
        </is>
      </c>
      <c r="B11" s="7" t="inlineStr">
        <is>
          <t>bull put</t>
        </is>
      </c>
      <c r="C11" s="6" t="inlineStr">
        <is>
          <t>bull put, bear call, bull call or bear put</t>
        </is>
      </c>
    </row>
    <row r="12">
      <c r="A12" s="2" t="inlineStr">
        <is>
          <t>Lower strike</t>
        </is>
      </c>
      <c r="B12" s="7" t="n">
        <v>4725</v>
      </c>
    </row>
    <row r="13">
      <c r="A13" s="2" t="inlineStr">
        <is>
          <t>Upper strike</t>
        </is>
      </c>
      <c r="B13" s="7" t="n">
        <v>4775</v>
      </c>
    </row>
    <row r="14">
      <c r="A14" s="2" t="inlineStr">
        <is>
          <t>Executable price of the spread</t>
        </is>
      </c>
      <c r="B14" s="9" t="n">
        <v>6.4</v>
      </c>
      <c r="C14" s="6" t="inlineStr">
        <is>
          <t>Credit received at the natural for a credit spread; debit paid at the natural for a debit spread</t>
        </is>
      </c>
    </row>
    <row r="15">
      <c r="A15" s="2" t="inlineStr">
        <is>
          <t>Fees, both legs, entry</t>
        </is>
      </c>
      <c r="B15" s="9" t="n">
        <v>0.02</v>
      </c>
      <c r="C15" s="6" t="inlineStr">
        <is>
          <t>In price units: $1 a contract a leg is 0.01 a leg on a 100-multiplier</t>
        </is>
      </c>
    </row>
    <row r="17">
      <c r="A17" s="2" t="inlineStr">
        <is>
          <t>Time, years</t>
        </is>
      </c>
      <c r="B17" s="10">
        <f>B5/365</f>
        <v/>
      </c>
    </row>
    <row r="18">
      <c r="A18" s="2" t="inlineStr">
        <is>
          <t>Width</t>
        </is>
      </c>
      <c r="B18" s="11">
        <f>B13-B12</f>
        <v/>
      </c>
    </row>
    <row r="19">
      <c r="A19" s="2" t="inlineStr">
        <is>
          <t>Forward</t>
        </is>
      </c>
      <c r="B19" s="11">
        <f>B4*EXP((B6-B7)*B17)</f>
        <v/>
      </c>
      <c r="C19" s="6" t="inlineStr">
        <is>
          <t>Spot × exp((r − q)T)</t>
        </is>
      </c>
    </row>
    <row r="20">
      <c r="A20" s="2" t="inlineStr">
        <is>
          <t>Mean of ln(S at expiration)</t>
        </is>
      </c>
      <c r="B20" s="10">
        <f>LN(B4)+(B6-B7+B9-0.5*B8^2)*B17-0.5*B10^2</f>
        <v/>
      </c>
      <c r="C20" s="6" t="inlineStr">
        <is>
          <t>Drift uses your excess return; the event jump is mean-one</t>
        </is>
      </c>
    </row>
    <row r="21">
      <c r="A21" s="2" t="inlineStr">
        <is>
          <t>S.d. of ln(S at expiration)</t>
        </is>
      </c>
      <c r="B21" s="10">
        <f>SQRT(B8^2*B17+B10^2)</f>
        <v/>
      </c>
      <c r="C21" s="6" t="inlineStr">
        <is>
          <t>Diffusion plus the event</t>
        </is>
      </c>
    </row>
    <row r="22">
      <c r="A22" s="2" t="inlineStr">
        <is>
          <t>Expected S at expiration</t>
        </is>
      </c>
      <c r="B22" s="11">
        <f>EXP(B20+0.5*B21^2)</f>
        <v/>
      </c>
    </row>
    <row r="23">
      <c r="A23" s="2" t="inlineStr">
        <is>
          <t>d1 (lower strike)</t>
        </is>
      </c>
      <c r="B23" s="10">
        <f>(LN(B22/B12)+0.5*B21^2)/B21</f>
        <v/>
      </c>
    </row>
    <row r="24">
      <c r="A24" s="2" t="inlineStr">
        <is>
          <t>d1 (upper strike)</t>
        </is>
      </c>
      <c r="B24" s="10">
        <f>(LN(B22/B13)+0.5*B21^2)/B21</f>
        <v/>
      </c>
    </row>
    <row r="25">
      <c r="A25" s="2" t="inlineStr">
        <is>
          <t>E[put payoff], lower strike</t>
        </is>
      </c>
      <c r="B25" s="10">
        <f>B12*NORMSDIST(-(B23-B21))-B22*NORMSDIST(-B23)</f>
        <v/>
      </c>
      <c r="C25" s="6" t="inlineStr">
        <is>
          <t>Under your distribution, undiscounted</t>
        </is>
      </c>
    </row>
    <row r="26">
      <c r="A26" s="2" t="inlineStr">
        <is>
          <t>E[put payoff], upper strike</t>
        </is>
      </c>
      <c r="B26" s="10">
        <f>B13*NORMSDIST(-(B24-B21))-B22*NORMSDIST(-B24)</f>
        <v/>
      </c>
    </row>
    <row r="27">
      <c r="A27" s="2" t="inlineStr">
        <is>
          <t>E[call payoff], lower strike</t>
        </is>
      </c>
      <c r="B27" s="10">
        <f>B22*NORMSDIST(B23)-B12*NORMSDIST(B23-B21)</f>
        <v/>
      </c>
    </row>
    <row r="28">
      <c r="A28" s="2" t="inlineStr">
        <is>
          <t>E[call payoff], upper strike</t>
        </is>
      </c>
      <c r="B28" s="10">
        <f>B22*NORMSDIST(B24)-B13*NORMSDIST(B24-B21)</f>
        <v/>
      </c>
    </row>
    <row r="29">
      <c r="A29" s="2" t="inlineStr">
        <is>
          <t>Discount factor</t>
        </is>
      </c>
      <c r="B29" s="10">
        <f>EXP(-B6*B17)</f>
        <v/>
      </c>
    </row>
    <row r="30">
      <c r="A30" s="2" t="inlineStr">
        <is>
          <t>Expected spread payoff at expiration (long side)</t>
        </is>
      </c>
      <c r="B30" s="10">
        <f>IF(OR(B11="bull put",B11="bear put"),B26-B25,B27-B28)</f>
        <v/>
      </c>
      <c r="C30" s="6" t="inlineStr">
        <is>
          <t>What the put spread (upper − lower) or call spread (lower − upper) pays, undiscounted</t>
        </is>
      </c>
    </row>
    <row r="31">
      <c r="A31" s="2" t="inlineStr">
        <is>
          <t>Expected result per spread, financed at entry, after entry fees</t>
        </is>
      </c>
      <c r="B31" s="11">
        <f>IF(OR(B11="bull put",B11="bear call"),B14-B15-B29*B30,B29*B30-B14-B15)</f>
        <v/>
      </c>
      <c r="C31" s="6" t="inlineStr">
        <is>
          <t>Credit spread: credit − fees − discounted expected payout. Debit spread: discounted expected payoff − debit − fees</t>
        </is>
      </c>
    </row>
    <row r="32">
      <c r="A32" s="2" t="inlineStr">
        <is>
          <t>Probability of the full loss</t>
        </is>
      </c>
      <c r="B32" s="12">
        <f>IF(B11="bull put",NORMSDIST(-(B23-B21)),IF(B11="bear call",NORMSDIST(B24-B21),IF(B11="bull call",NORMSDIST(-(B23-B21)),NORMSDIST(B24-B21))))</f>
        <v/>
      </c>
      <c r="C32" s="6" t="inlineStr">
        <is>
          <t>Under your distribution</t>
        </is>
      </c>
    </row>
    <row r="33">
      <c r="A33" s="2" t="inlineStr">
        <is>
          <t>Probability of the full credit or full debit gain</t>
        </is>
      </c>
      <c r="B33" s="12">
        <f>IF(B11="bull put",NORMSDIST(B24-B21),IF(B11="bear call",NORMSDIST(-(B23-B21)),IF(B11="bull call",NORMSDIST(B24-B21),NORMSDIST(-(B23-B21)))))</f>
        <v/>
      </c>
    </row>
    <row r="34">
      <c r="A34" s="2" t="inlineStr">
        <is>
          <t>Worst case per spread, after entry fees</t>
        </is>
      </c>
      <c r="B34" s="11">
        <f>IF(OR(B11="bull put",B11="bear call"),B18-B14+B15,B14+B15)</f>
        <v/>
      </c>
      <c r="C34" s="6" t="inlineStr">
        <is>
          <t>Contractual payoff bound; exit fees and assignment costs are extra</t>
        </is>
      </c>
    </row>
    <row r="36">
      <c r="A36" s="2" t="inlineStr">
        <is>
          <t>What this leaves out: the skew and jumps the surface prices. A single volatility and a lognormal terminal distribution cannot reproduce the house price of a spread (with the at-the-money volatility and zero excess return the reference spread shows about +0.11 here, against the exact −0.20 of Chapter 9). Use it to price YOUR terminal view against YOUR fill; the gap from the market's price is the skew and jumps, not an edge.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  <col width="80" customWidth="1" min="3" max="3"/>
  </cols>
  <sheetData>
    <row r="1">
      <c r="A1" s="4" t="inlineStr">
        <is>
          <t>Live chain: run a candidate from your own platform through the ten gates</t>
        </is>
      </c>
    </row>
    <row r="2">
      <c r="A2" s="6" t="inlineStr">
        <is>
          <t>Enter the chain quotes as your platform shows them. The arithmetic gates are computed; the written gates are yes/no answers you type. Shaded cells are inputs. No market data is printed in the book.</t>
        </is>
      </c>
    </row>
    <row r="4">
      <c r="A4" s="2" t="inlineStr">
        <is>
          <t>Underlying</t>
        </is>
      </c>
      <c r="B4" s="7" t="inlineStr"/>
      <c r="C4" s="6" t="inlineStr">
        <is>
          <t>Ticker</t>
        </is>
      </c>
    </row>
    <row r="5">
      <c r="A5" s="2" t="inlineStr">
        <is>
          <t>Spot</t>
        </is>
      </c>
      <c r="B5" s="7" t="n"/>
    </row>
    <row r="6">
      <c r="A6" s="2" t="inlineStr">
        <is>
          <t>Days to expiration</t>
        </is>
      </c>
      <c r="B6" s="7" t="n"/>
    </row>
    <row r="7">
      <c r="A7" s="2" t="inlineStr">
        <is>
          <t>Rate (annual, continuous)</t>
        </is>
      </c>
      <c r="B7" s="8" t="n">
        <v>0.04</v>
      </c>
    </row>
    <row r="8">
      <c r="A8" s="2" t="inlineStr">
        <is>
          <t>Dividend yield (annual, continuous)</t>
        </is>
      </c>
      <c r="B8" s="8" t="n">
        <v>0</v>
      </c>
    </row>
    <row r="9">
      <c r="A9" s="2" t="inlineStr">
        <is>
          <t>At-the-money implied volatility (annual)</t>
        </is>
      </c>
      <c r="B9" s="8" t="n"/>
      <c r="C9" s="6" t="inlineStr">
        <is>
          <t>From the chain, same expiration</t>
        </is>
      </c>
    </row>
    <row r="10">
      <c r="A10" s="2" t="inlineStr">
        <is>
          <t>Spread type</t>
        </is>
      </c>
      <c r="B10" s="7" t="inlineStr">
        <is>
          <t>bull put</t>
        </is>
      </c>
      <c r="C10" s="6" t="inlineStr">
        <is>
          <t>bull put, bear call, bull call or bear put</t>
        </is>
      </c>
    </row>
    <row r="11">
      <c r="A11" s="2" t="inlineStr">
        <is>
          <t>Lower strike</t>
        </is>
      </c>
      <c r="B11" s="7" t="n"/>
    </row>
    <row r="12">
      <c r="A12" s="2" t="inlineStr">
        <is>
          <t>Upper strike</t>
        </is>
      </c>
      <c r="B12" s="7" t="n"/>
    </row>
    <row r="13">
      <c r="A13" s="2" t="inlineStr">
        <is>
          <t>Lower-strike option: bid / ask</t>
        </is>
      </c>
      <c r="B13" s="9" t="n"/>
      <c r="C13" s="6" t="inlineStr">
        <is>
          <t>Put for put spreads, call for call spreads; enter the bid here</t>
        </is>
      </c>
    </row>
    <row r="14">
      <c r="A14" s="2" t="inlineStr">
        <is>
          <t>Lower-strike option: ask</t>
        </is>
      </c>
      <c r="B14" s="9" t="n"/>
    </row>
    <row r="15">
      <c r="A15" s="2" t="inlineStr">
        <is>
          <t>Upper-strike option: bid</t>
        </is>
      </c>
      <c r="B15" s="9" t="n"/>
    </row>
    <row r="16">
      <c r="A16" s="2" t="inlineStr">
        <is>
          <t>Upper-strike option: ask</t>
        </is>
      </c>
      <c r="B16" s="9" t="n"/>
    </row>
    <row r="17">
      <c r="A17" s="2" t="inlineStr">
        <is>
          <t>Fees, both legs, entry</t>
        </is>
      </c>
      <c r="B17" s="9" t="n">
        <v>0.02</v>
      </c>
      <c r="C17" s="6" t="inlineStr">
        <is>
          <t>In price units</t>
        </is>
      </c>
    </row>
    <row r="18">
      <c r="A18" s="2" t="inlineStr">
        <is>
          <t>Contracts</t>
        </is>
      </c>
      <c r="B18" s="7" t="n">
        <v>1</v>
      </c>
    </row>
    <row r="19">
      <c r="A19" s="2" t="inlineStr">
        <is>
          <t>Account size, $</t>
        </is>
      </c>
      <c r="B19" s="13" t="n">
        <v>250000</v>
      </c>
    </row>
    <row r="20">
      <c r="A20" s="2" t="inlineStr">
        <is>
          <t>Per-trade limit, share of account</t>
        </is>
      </c>
      <c r="B20" s="14" t="n">
        <v>0.02</v>
      </c>
      <c r="C20" s="6" t="inlineStr">
        <is>
          <t>House convention: 2%</t>
        </is>
      </c>
    </row>
    <row r="21">
      <c r="A21" s="2" t="inlineStr">
        <is>
          <t>Group limit, share of account</t>
        </is>
      </c>
      <c r="B21" s="14" t="n">
        <v>0.03</v>
      </c>
      <c r="C21" s="6" t="inlineStr">
        <is>
          <t>House convention: 3%</t>
        </is>
      </c>
    </row>
    <row r="22">
      <c r="A22" s="2" t="inlineStr">
        <is>
          <t>Group stress of positions already open, $</t>
        </is>
      </c>
      <c r="B22" s="13" t="n">
        <v>0</v>
      </c>
      <c r="C22" s="6" t="inlineStr">
        <is>
          <t>Chapter 11's stress on what is open, before this candidate; per-underlying and open-risk limits below</t>
        </is>
      </c>
    </row>
    <row r="23">
      <c r="A23" s="2" t="inlineStr">
        <is>
          <t>Stress loss of this candidate, $</t>
        </is>
      </c>
      <c r="B23" s="13" t="n"/>
      <c r="C23" s="6" t="inlineStr">
        <is>
          <t>Its loss under the same shock, at this size; from your platform's risk tool or the house model</t>
        </is>
      </c>
    </row>
    <row r="24">
      <c r="A24" s="2" t="inlineStr">
        <is>
          <t>Expected result of the written plan, per spread (Edge calculator or house model)</t>
        </is>
      </c>
      <c r="B24" s="9">
        <f>'Edge calculator'!B31</f>
        <v/>
      </c>
      <c r="C24" s="6" t="inlineStr">
        <is>
          <t>After friction, on YOUR stated assumption</t>
        </is>
      </c>
    </row>
    <row r="26">
      <c r="A26" s="2" t="inlineStr">
        <is>
          <t>Time, years</t>
        </is>
      </c>
      <c r="B26" s="10">
        <f>B6/365</f>
        <v/>
      </c>
    </row>
    <row r="27">
      <c r="A27" s="2" t="inlineStr">
        <is>
          <t>Forward</t>
        </is>
      </c>
      <c r="B27" s="11">
        <f>B5*EXP((B7-B8)*B26)</f>
        <v/>
      </c>
    </row>
    <row r="28">
      <c r="A28" s="2" t="inlineStr">
        <is>
          <t>One expected move</t>
        </is>
      </c>
      <c r="B28" s="11">
        <f>B27*B9*SQRT(B26)</f>
        <v/>
      </c>
      <c r="C28" s="6" t="inlineStr">
        <is>
          <t>Forward × ATM IV × √T: a yardstick</t>
        </is>
      </c>
    </row>
    <row r="29">
      <c r="A29" s="2" t="inlineStr">
        <is>
          <t>Width</t>
        </is>
      </c>
      <c r="B29" s="11">
        <f>B12-B11</f>
        <v/>
      </c>
    </row>
    <row r="30">
      <c r="A30" s="2" t="inlineStr">
        <is>
          <t>Natural price of the spread</t>
        </is>
      </c>
      <c r="B30" s="11">
        <f>IF(B10="bull put",B15-B14,IF(B10="bear call",B13-B16,IF(B10="bull call",B14-B15,B16-B13)))</f>
        <v/>
      </c>
      <c r="C30" s="6" t="inlineStr">
        <is>
          <t>Credit received (credit spreads) or debit paid (debit spreads), crossing both quotes</t>
        </is>
      </c>
    </row>
    <row r="31">
      <c r="A31" s="2" t="inlineStr">
        <is>
          <t>Mid price of the spread</t>
        </is>
      </c>
      <c r="B31" s="11">
        <f>IF(B10="bull put",(B15+B16)/2-(B13+B14)/2,IF(B10="bear call",(B13+B14)/2-(B15+B16)/2,IF(B10="bull call",(B13+B14)/2-(B15+B16)/2,(B15+B16)/2-(B13+B14)/2)))</f>
        <v/>
      </c>
    </row>
    <row r="32">
      <c r="A32" s="2" t="inlineStr">
        <is>
          <t>Give-up to the natural</t>
        </is>
      </c>
      <c r="B32" s="11">
        <f>IF(OR(B10="bull put",B10="bear call"),B31-B30,B30-B31)</f>
        <v/>
      </c>
      <c r="C32" s="6" t="inlineStr">
        <is>
          <t>Execution adjustment (Chapter 10): mid less natural for a credit, natural less mid for a debit; the walk-away price is yours to set</t>
        </is>
      </c>
    </row>
    <row r="33">
      <c r="A33" s="2" t="inlineStr">
        <is>
          <t>1. Worst case per spread, after entry fees</t>
        </is>
      </c>
      <c r="B33" s="11">
        <f>IF(OR(B10="bull put",B10="bear call"),B29-B30+B17,B30+B17)</f>
        <v/>
      </c>
    </row>
    <row r="34">
      <c r="A34" s="2" t="inlineStr">
        <is>
          <t xml:space="preserve">   Worst case for the order, $</t>
        </is>
      </c>
      <c r="B34" s="15">
        <f>B33*100*B18</f>
        <v/>
      </c>
      <c r="C34" s="6" t="inlineStr">
        <is>
          <t>100-multiplier</t>
        </is>
      </c>
    </row>
    <row r="35">
      <c r="A35" s="2" t="inlineStr">
        <is>
          <t>2. Value-to-width at the fill</t>
        </is>
      </c>
      <c r="B35" s="12">
        <f>B30/B29</f>
        <v/>
      </c>
    </row>
    <row r="36">
      <c r="A36" s="2" t="inlineStr">
        <is>
          <t>3. Lower strike, expected moves from the forward</t>
        </is>
      </c>
      <c r="B36" s="11">
        <f>(B11-B27)/B28</f>
        <v/>
      </c>
      <c r="C36" s="6" t="inlineStr">
        <is>
          <t>Signed: negative below the forward</t>
        </is>
      </c>
    </row>
    <row r="37">
      <c r="A37" s="2" t="inlineStr">
        <is>
          <t xml:space="preserve">   Upper strike, expected moves from the forward</t>
        </is>
      </c>
      <c r="B37" s="11">
        <f>(B12-B27)/B28</f>
        <v/>
      </c>
    </row>
    <row r="38">
      <c r="A38" s="2" t="inlineStr">
        <is>
          <t>4. Friction against edge: entry friction (give-up plus fees)</t>
        </is>
      </c>
      <c r="B38" s="11">
        <f>B32+B17</f>
        <v/>
      </c>
      <c r="C38" s="6" t="inlineStr">
        <is>
          <t>Against the expected result in B24; exit costs count when the plan trades out</t>
        </is>
      </c>
    </row>
    <row r="40">
      <c r="A40" s="2" t="inlineStr">
        <is>
          <t>Gate 1: thesis written (level, direction, date)?</t>
        </is>
      </c>
      <c r="B40" s="7" t="inlineStr"/>
      <c r="C40" s="6" t="inlineStr">
        <is>
          <t>yes / no</t>
        </is>
      </c>
    </row>
    <row r="41">
      <c r="A41" s="2" t="inlineStr">
        <is>
          <t>Gate 2: liquid; natural fill and exit priced; walk-away set?</t>
        </is>
      </c>
      <c r="B41" s="7" t="inlineStr"/>
      <c r="C41" s="6" t="inlineStr">
        <is>
          <t>yes / no</t>
        </is>
      </c>
    </row>
    <row r="42">
      <c r="A42" s="2" t="inlineStr">
        <is>
          <t>Gate 3: days to expiration in the 30–45 window?</t>
        </is>
      </c>
      <c r="B42">
        <f>IF(AND(B6&gt;=30,B6&lt;=45),"yes","no: pass, or log the exception")</f>
        <v/>
      </c>
      <c r="C42" s="6" t="inlineStr">
        <is>
          <t>Preferred-range gate</t>
        </is>
      </c>
    </row>
    <row r="43">
      <c r="A43" s="2" t="inlineStr">
        <is>
          <t>Gate 4: both strikes in their expected-move bands?</t>
        </is>
      </c>
      <c r="B43" s="7" t="inlineStr"/>
      <c r="C43" s="6" t="inlineStr">
        <is>
          <t>yes / no / exception logged (Chapter 6 bands)</t>
        </is>
      </c>
    </row>
    <row r="44">
      <c r="A44" s="2" t="inlineStr">
        <is>
          <t>Gate 5: management date and both distances on the ticket?</t>
        </is>
      </c>
      <c r="B44" s="7" t="inlineStr"/>
      <c r="C44" s="6" t="inlineStr">
        <is>
          <t>yes / no</t>
        </is>
      </c>
    </row>
    <row r="45">
      <c r="A45" s="2" t="inlineStr">
        <is>
          <t>Gate 6: events in the window found and priced?</t>
        </is>
      </c>
      <c r="B45" s="7" t="inlineStr"/>
      <c r="C45" s="6" t="inlineStr">
        <is>
          <t>yes / no</t>
        </is>
      </c>
    </row>
    <row r="46">
      <c r="A46" s="2" t="inlineStr">
        <is>
          <t>Gate 7: stated edge positive after friction?</t>
        </is>
      </c>
      <c r="B46">
        <f>IF(B24&gt;0,"yes, on your stated assumption","no: pass")</f>
        <v/>
      </c>
      <c r="C46" s="6" t="inlineStr">
        <is>
          <t>From B24</t>
        </is>
      </c>
    </row>
    <row r="47">
      <c r="A47" s="2" t="inlineStr">
        <is>
          <t>Gate 8: worst case inside the per-trade limit?</t>
        </is>
      </c>
      <c r="B47">
        <f>IF(B34&lt;=B19*B20,"yes","no: pass; a smaller size is a new candidate")</f>
        <v/>
      </c>
    </row>
    <row r="48">
      <c r="A48" s="2" t="inlineStr">
        <is>
          <t xml:space="preserve">   Group stress with this candidate inside the group limit?</t>
        </is>
      </c>
      <c r="B48">
        <f>IF(B22+B23&lt;=B19*B21,"yes","no: pass")</f>
        <v/>
      </c>
    </row>
    <row r="49">
      <c r="A49" s="2" t="inlineStr">
        <is>
          <t>Gate 9: exit, stop, roll limits and close-by time written?</t>
        </is>
      </c>
      <c r="B49" s="7" t="inlineStr"/>
      <c r="C49" s="6" t="inlineStr">
        <is>
          <t>yes / no</t>
        </is>
      </c>
    </row>
    <row r="50">
      <c r="A50" s="2" t="inlineStr">
        <is>
          <t>Gate 10: assignment, dividend and settlement exposures acceptable?</t>
        </is>
      </c>
      <c r="B50" s="7" t="inlineStr"/>
      <c r="C50" s="6" t="inlineStr">
        <is>
          <t>yes / no</t>
        </is>
      </c>
    </row>
    <row r="52">
      <c r="A52" s="2" t="inlineStr">
        <is>
          <t>Decision</t>
        </is>
      </c>
      <c r="B52">
        <f>IF(OR(B40="no",B41="no",B44="no",B45="no",LEFT(B46,2)="no",LEFT(B47,2)="no",LEFT(B48,2)="no",LEFT(B55,2)="no",LEFT(B56,2)="no",B49="no",B50="no"),"PASS",IF(OR(LEFT(B42,2)="no",B43="no"),"Pass unless the exception is logged with its reason","Write the ticket and the log entry"))</f>
        <v/>
      </c>
      <c r="C52" s="6" t="inlineStr">
        <is>
          <t>A safety gate's no is a pass; a range gate's no is a pass unless logged</t>
        </is>
      </c>
    </row>
    <row r="53">
      <c r="A53" s="2" t="inlineStr">
        <is>
          <t>Risk units already open on this underlying, $</t>
        </is>
      </c>
      <c r="B53" s="13" t="n">
        <v>0</v>
      </c>
      <c r="C53" s="6" t="inlineStr">
        <is>
          <t>For the per-underlying limit (house convention 4%, Chapter 11)</t>
        </is>
      </c>
    </row>
    <row r="54">
      <c r="A54" s="2" t="inlineStr">
        <is>
          <t>Risk units already open in total, $</t>
        </is>
      </c>
      <c r="B54" s="13" t="n">
        <v>0</v>
      </c>
      <c r="C54" s="6" t="inlineStr">
        <is>
          <t>For the open-risk limit (house convention 10%, Chapter 11)</t>
        </is>
      </c>
    </row>
    <row r="55">
      <c r="A55" s="2" t="inlineStr">
        <is>
          <t xml:space="preserve">   Per-underlying limit with this candidate?</t>
        </is>
      </c>
      <c r="B55">
        <f>IF(B53+B34&lt;=0.04*B19,"yes","no: pass")</f>
        <v/>
      </c>
      <c r="C55" s="6" t="inlineStr">
        <is>
          <t>Edit the 4% if your account uses another</t>
        </is>
      </c>
    </row>
    <row r="56">
      <c r="A56" s="2" t="inlineStr">
        <is>
          <t xml:space="preserve">   Open-risk limit with this candidate?</t>
        </is>
      </c>
      <c r="B56">
        <f>IF(B54+B34&lt;=0.10*B19,"yes","no: pass")</f>
        <v/>
      </c>
      <c r="C56" s="6" t="inlineStr">
        <is>
          <t>Edit the 10% if your account uses another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0" customWidth="1" min="1" max="1"/>
    <col width="70" customWidth="1" min="2" max="2"/>
  </cols>
  <sheetData>
    <row r="1">
      <c r="A1" s="4" t="inlineStr">
        <is>
          <t>Scripts that generated this workbook (SHA-256)</t>
        </is>
      </c>
    </row>
    <row r="3">
      <c r="A3" s="5" t="inlineStr">
        <is>
          <t>File</t>
        </is>
      </c>
      <c r="B3" s="5" t="inlineStr">
        <is>
          <t>SHA-256</t>
        </is>
      </c>
    </row>
    <row r="4">
      <c r="A4" t="inlineStr">
        <is>
          <t>bates.py</t>
        </is>
      </c>
      <c r="B4" t="inlineStr">
        <is>
          <t>34e9dda2196bca6730466e8f36ee9f72a654072a7950f8f87d86df200208221e</t>
        </is>
      </c>
    </row>
    <row r="5">
      <c r="A5" t="inlineStr">
        <is>
          <t>pde.py</t>
        </is>
      </c>
      <c r="B5" t="inlineStr">
        <is>
          <t>b426d5695473fc8f17a50f6f3efc83b6c5e4a206ab872c30f285aed013ecb518</t>
        </is>
      </c>
    </row>
    <row r="6">
      <c r="A6" t="inlineStr">
        <is>
          <t>house.py</t>
        </is>
      </c>
      <c r="B6" t="inlineStr">
        <is>
          <t>bc18c9973dfc8a75fed49c11df99fa40d9db34697ace12a0d91a94fb2b50283c</t>
        </is>
      </c>
    </row>
    <row r="7">
      <c r="A7" t="inlineStr">
        <is>
          <t>fit_hzx_b.json</t>
        </is>
      </c>
      <c r="B7" t="inlineStr">
        <is>
          <t>579958439d172657879a1355fa35c49f11889bbda2a85558c766bb6db503051b</t>
        </is>
      </c>
    </row>
    <row r="8">
      <c r="A8" t="inlineStr">
        <is>
          <t>calibrate.py</t>
        </is>
      </c>
      <c r="B8" t="inlineStr">
        <is>
          <t>ab7876a1729cbf6ec7df7668a986de1cf63b9e82d97a6ca867d938b86703a384</t>
        </is>
      </c>
    </row>
    <row r="9">
      <c r="A9" t="inlineStr">
        <is>
          <t>calib2.py</t>
        </is>
      </c>
      <c r="B9" t="inlineStr">
        <is>
          <t>23d3dbc776d95c59ccd41cff16b2b7c9ad0afd3dc41638da90aaeec02f45b1b7</t>
        </is>
      </c>
    </row>
    <row r="10">
      <c r="A10" t="inlineStr">
        <is>
          <t>tbhs3_target.py</t>
        </is>
      </c>
      <c r="B10" t="inlineStr">
        <is>
          <t>8aa80e0ea990d1f396f9ce4b37b632d6337d589ffa7ed586721d15b9ddad3f76</t>
        </is>
      </c>
    </row>
    <row r="11">
      <c r="A11" t="inlineStr">
        <is>
          <t>accept.py</t>
        </is>
      </c>
      <c r="B11" t="inlineStr">
        <is>
          <t>4095e017fcae12a9e2ac0481c3c79836fee7c4a47e146cd19e10adfdc994cdaf</t>
        </is>
      </c>
    </row>
    <row r="12">
      <c r="A12" t="inlineStr">
        <is>
          <t>recon.py</t>
        </is>
      </c>
      <c r="B12" t="inlineStr">
        <is>
          <t>eba740c2a2e8c32e6371c6934268bb799c4ff2f6c01d84b7c534a0aa67ebb643</t>
        </is>
      </c>
    </row>
    <row r="13">
      <c r="A13" t="inlineStr">
        <is>
          <t>rwcheck.py</t>
        </is>
      </c>
      <c r="B13" t="inlineStr">
        <is>
          <t>d94ab459af4475be91fffadb204e7783766b2369103a90888862b39b1de75598</t>
        </is>
      </c>
    </row>
    <row r="14">
      <c r="A14" t="inlineStr">
        <is>
          <t>accuracy.py</t>
        </is>
      </c>
      <c r="B14" t="inlineStr">
        <is>
          <t>24b086abd7ff603b478a3400aeda4d07e6b591c08d942b92f9c8223d2167f055</t>
        </is>
      </c>
    </row>
    <row r="15">
      <c r="A15" t="inlineStr">
        <is>
          <t>chains.py</t>
        </is>
      </c>
      <c r="B15" t="inlineStr">
        <is>
          <t>1fd70e133123a536775e7c69079e48f94b724fadbc6406108aa782728255be3b</t>
        </is>
      </c>
    </row>
    <row r="16">
      <c r="A16" t="inlineStr">
        <is>
          <t>build_wb.py</t>
        </is>
      </c>
      <c r="B16" t="inlineStr">
        <is>
          <t>ead3a994a743f70f0f28bc50a121421d3274fa24432b577b3dca209b4e62b95f</t>
        </is>
      </c>
    </row>
    <row r="17">
      <c r="A17" t="inlineStr">
        <is>
          <t>build_spec.py</t>
        </is>
      </c>
      <c r="B17" t="inlineStr">
        <is>
          <t>597431ab9553109b65dd34598512e241b337228c5cc186b7284b38ec70331f04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2026-10-22T01:06:53Z</dcterms:created>
  <dcterms:modified xmlns:dcterms="http://purl.org/dc/terms/" xmlns:xsi="http://www.w3.org/2001/XMLSchema-instance" xsi:type="dcterms:W3CDTF">2026-10-22T01:06:53Z</dcterms:modified>
</cp:coreProperties>
</file>